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FDD1BB51-F163-4293-A7E7-4E645358AA07}" xr6:coauthVersionLast="47" xr6:coauthVersionMax="47" xr10:uidLastSave="{00000000-0000-0000-0000-000000000000}"/>
  <bookViews>
    <workbookView xWindow="-108" yWindow="-108" windowWidth="23256" windowHeight="12456" activeTab="1" xr2:uid="{5115D173-0769-45E6-97A5-BE3ED292126D}"/>
  </bookViews>
  <sheets>
    <sheet name="Bid Recap &amp; Summary" sheetId="2" r:id="rId1"/>
    <sheet name="Estimate" sheetId="1" r:id="rId2"/>
  </sheets>
  <definedNames>
    <definedName name="_xlnm._FilterDatabase" localSheetId="1" hidden="1">Estimate!$A$6:$U$46</definedName>
    <definedName name="_xlnm.Print_Area" localSheetId="0">'Bid Recap &amp; Summary'!$A$1:$M$26</definedName>
    <definedName name="_xlnm.Print_Area" localSheetId="1">Estimate!$A$1:$R$47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29" i="1"/>
  <c r="A30" i="1"/>
  <c r="G20" i="1" l="1"/>
  <c r="G18" i="1"/>
  <c r="G21" i="1"/>
  <c r="G19" i="1"/>
  <c r="N19" i="1"/>
  <c r="K19" i="1"/>
  <c r="J19" i="1"/>
  <c r="A19" i="1"/>
  <c r="O19" i="1" l="1"/>
  <c r="L19" i="1"/>
  <c r="A12" i="1"/>
  <c r="A11" i="1"/>
  <c r="A10" i="1"/>
  <c r="A9" i="1"/>
  <c r="N12" i="1" l="1"/>
  <c r="K12" i="1"/>
  <c r="I12" i="1"/>
  <c r="J12" i="1" s="1"/>
  <c r="N11" i="1"/>
  <c r="K11" i="1"/>
  <c r="I11" i="1"/>
  <c r="J11" i="1" s="1"/>
  <c r="N13" i="1"/>
  <c r="K13" i="1"/>
  <c r="I13" i="1"/>
  <c r="J13" i="1" s="1"/>
  <c r="L13" i="1" l="1"/>
  <c r="O13" i="1"/>
  <c r="L12" i="1"/>
  <c r="O12" i="1"/>
  <c r="O11" i="1"/>
  <c r="L11" i="1"/>
  <c r="A16" i="1"/>
  <c r="A17" i="1"/>
  <c r="A18" i="1"/>
  <c r="A20" i="1"/>
  <c r="A21" i="1"/>
  <c r="A22" i="1"/>
  <c r="A23" i="1"/>
  <c r="A24" i="1"/>
  <c r="A25" i="1"/>
  <c r="A26" i="1"/>
  <c r="A27" i="1"/>
  <c r="A31" i="1"/>
  <c r="A32" i="1"/>
  <c r="A33" i="1"/>
  <c r="A28" i="1"/>
  <c r="A34" i="1"/>
  <c r="A35" i="1"/>
  <c r="A36" i="1"/>
  <c r="A37" i="1"/>
  <c r="A38" i="1"/>
  <c r="F5" i="1" l="1"/>
  <c r="A1" i="2" l="1"/>
  <c r="K10" i="1"/>
  <c r="Q14" i="1" l="1"/>
  <c r="P14" i="1"/>
  <c r="O14" i="1"/>
  <c r="N14" i="1"/>
  <c r="M14" i="1"/>
  <c r="L14" i="1"/>
  <c r="K14" i="1"/>
  <c r="J14" i="1"/>
  <c r="I14" i="1"/>
  <c r="N10" i="1"/>
  <c r="I10" i="1"/>
  <c r="J10" i="1" s="1"/>
  <c r="N9" i="1"/>
  <c r="K9" i="1"/>
  <c r="I9" i="1"/>
  <c r="J9" i="1" s="1"/>
  <c r="O10" i="1" l="1"/>
  <c r="O9" i="1"/>
  <c r="L9" i="1"/>
  <c r="L10" i="1"/>
  <c r="Q38" i="1"/>
  <c r="P38" i="1"/>
  <c r="O38" i="1"/>
  <c r="N38" i="1"/>
  <c r="M38" i="1"/>
  <c r="L38" i="1"/>
  <c r="K38" i="1"/>
  <c r="J38" i="1"/>
  <c r="I38" i="1"/>
  <c r="Q36" i="1"/>
  <c r="P36" i="1"/>
  <c r="O36" i="1"/>
  <c r="N36" i="1"/>
  <c r="M36" i="1"/>
  <c r="L36" i="1"/>
  <c r="K36" i="1"/>
  <c r="J36" i="1"/>
  <c r="I36" i="1"/>
  <c r="Q34" i="1"/>
  <c r="P34" i="1"/>
  <c r="O34" i="1"/>
  <c r="N34" i="1"/>
  <c r="M34" i="1"/>
  <c r="L34" i="1"/>
  <c r="K34" i="1"/>
  <c r="J34" i="1"/>
  <c r="I34" i="1"/>
  <c r="N29" i="1"/>
  <c r="K29" i="1"/>
  <c r="J29" i="1"/>
  <c r="N28" i="1"/>
  <c r="K28" i="1"/>
  <c r="J28" i="1"/>
  <c r="N33" i="1"/>
  <c r="K33" i="1"/>
  <c r="J33" i="1"/>
  <c r="L33" i="1" s="1"/>
  <c r="N32" i="1"/>
  <c r="K32" i="1"/>
  <c r="J32" i="1"/>
  <c r="Q31" i="1"/>
  <c r="P31" i="1"/>
  <c r="O31" i="1"/>
  <c r="N31" i="1"/>
  <c r="M31" i="1"/>
  <c r="L31" i="1"/>
  <c r="K31" i="1"/>
  <c r="J31" i="1"/>
  <c r="I31" i="1"/>
  <c r="N30" i="1"/>
  <c r="K30" i="1"/>
  <c r="J30" i="1"/>
  <c r="Q27" i="1"/>
  <c r="P27" i="1"/>
  <c r="O27" i="1"/>
  <c r="N27" i="1"/>
  <c r="M27" i="1"/>
  <c r="L27" i="1"/>
  <c r="K27" i="1"/>
  <c r="J27" i="1"/>
  <c r="I27" i="1"/>
  <c r="Q24" i="1"/>
  <c r="P24" i="1"/>
  <c r="O24" i="1"/>
  <c r="N24" i="1"/>
  <c r="M24" i="1"/>
  <c r="L24" i="1"/>
  <c r="K24" i="1"/>
  <c r="J24" i="1"/>
  <c r="I24" i="1"/>
  <c r="N23" i="1"/>
  <c r="K23" i="1"/>
  <c r="J23" i="1"/>
  <c r="Q22" i="1"/>
  <c r="P22" i="1"/>
  <c r="O22" i="1"/>
  <c r="N22" i="1"/>
  <c r="M22" i="1"/>
  <c r="L22" i="1"/>
  <c r="K22" i="1"/>
  <c r="J22" i="1"/>
  <c r="I22" i="1"/>
  <c r="N21" i="1"/>
  <c r="K21" i="1"/>
  <c r="J21" i="1"/>
  <c r="N20" i="1"/>
  <c r="K20" i="1"/>
  <c r="J20" i="1"/>
  <c r="N18" i="1"/>
  <c r="K18" i="1"/>
  <c r="J18" i="1"/>
  <c r="Q17" i="1"/>
  <c r="P17" i="1"/>
  <c r="O17" i="1"/>
  <c r="N17" i="1"/>
  <c r="M17" i="1"/>
  <c r="L17" i="1"/>
  <c r="K17" i="1"/>
  <c r="J17" i="1"/>
  <c r="I17" i="1"/>
  <c r="O29" i="1" l="1"/>
  <c r="O23" i="1"/>
  <c r="L30" i="1"/>
  <c r="O30" i="1"/>
  <c r="L21" i="1"/>
  <c r="O33" i="1"/>
  <c r="L29" i="1"/>
  <c r="L28" i="1"/>
  <c r="O28" i="1"/>
  <c r="L32" i="1"/>
  <c r="O32" i="1"/>
  <c r="L23" i="1"/>
  <c r="O21" i="1"/>
  <c r="L20" i="1"/>
  <c r="O20" i="1"/>
  <c r="L18" i="1"/>
  <c r="O18" i="1"/>
  <c r="K15" i="1"/>
  <c r="D5" i="2" s="1"/>
  <c r="Q15" i="1"/>
  <c r="K35" i="1" l="1"/>
  <c r="Q35" i="1"/>
  <c r="K25" i="1"/>
  <c r="Q25" i="1"/>
  <c r="F5" i="2"/>
  <c r="R39" i="1" l="1"/>
  <c r="K37" i="1"/>
  <c r="R41" i="1"/>
  <c r="Q37" i="1"/>
  <c r="D7" i="2"/>
  <c r="D6" i="2" l="1"/>
  <c r="L15" i="2" l="1"/>
  <c r="F6" i="2" l="1"/>
  <c r="F7" i="2" l="1"/>
  <c r="L13" i="2" l="1"/>
  <c r="D9" i="2"/>
  <c r="E13" i="2" s="1"/>
  <c r="L14" i="2" l="1"/>
  <c r="E14" i="2"/>
  <c r="F9" i="2" l="1"/>
  <c r="L19" i="2" l="1"/>
  <c r="L20" i="2" s="1"/>
  <c r="M7" i="1" s="1"/>
  <c r="M30" i="1" s="1"/>
  <c r="P30" i="1" s="1"/>
  <c r="Q30" i="1" s="1"/>
  <c r="M29" i="1" l="1"/>
  <c r="P29" i="1" s="1"/>
  <c r="Q29" i="1" s="1"/>
  <c r="M28" i="1"/>
  <c r="P28" i="1" s="1"/>
  <c r="M33" i="1"/>
  <c r="P33" i="1" s="1"/>
  <c r="Q33" i="1" s="1"/>
  <c r="M32" i="1"/>
  <c r="P32" i="1" s="1"/>
  <c r="Q32" i="1" s="1"/>
  <c r="M19" i="1"/>
  <c r="P19" i="1" s="1"/>
  <c r="Q19" i="1" s="1"/>
  <c r="M23" i="1"/>
  <c r="P23" i="1" s="1"/>
  <c r="Q23" i="1" s="1"/>
  <c r="M21" i="1"/>
  <c r="P21" i="1" s="1"/>
  <c r="Q21" i="1" s="1"/>
  <c r="M20" i="1"/>
  <c r="P20" i="1" s="1"/>
  <c r="Q20" i="1" s="1"/>
  <c r="M18" i="1"/>
  <c r="P18" i="1" s="1"/>
  <c r="M9" i="1"/>
  <c r="P9" i="1" s="1"/>
  <c r="Q9" i="1" s="1"/>
  <c r="M12" i="1"/>
  <c r="P12" i="1" s="1"/>
  <c r="Q12" i="1" s="1"/>
  <c r="M11" i="1"/>
  <c r="P11" i="1" s="1"/>
  <c r="Q11" i="1" s="1"/>
  <c r="M13" i="1"/>
  <c r="P13" i="1" s="1"/>
  <c r="Q13" i="1" s="1"/>
  <c r="M10" i="1"/>
  <c r="P10" i="1" s="1"/>
  <c r="Q10" i="1" s="1"/>
  <c r="N35" i="1" l="1"/>
  <c r="E7" i="2" s="1"/>
  <c r="Q28" i="1"/>
  <c r="R35" i="1" s="1"/>
  <c r="Q18" i="1"/>
  <c r="R25" i="1" s="1"/>
  <c r="N25" i="1"/>
  <c r="E6" i="2" s="1"/>
  <c r="R15" i="1"/>
  <c r="N15" i="1"/>
  <c r="E5" i="2" s="1"/>
  <c r="G5" i="2" s="1"/>
  <c r="H5" i="2" s="1"/>
  <c r="N37" i="1"/>
  <c r="R40" i="1"/>
  <c r="P1" i="1" s="1"/>
  <c r="G7" i="2" l="1"/>
  <c r="H7" i="2" s="1"/>
  <c r="G6" i="2"/>
  <c r="H6" i="2" s="1"/>
  <c r="J5" i="2"/>
  <c r="I5" i="2"/>
  <c r="R37" i="1"/>
  <c r="E9" i="2"/>
  <c r="E16" i="2" s="1"/>
  <c r="P3" i="1"/>
  <c r="P2" i="1"/>
  <c r="J7" i="2" l="1"/>
  <c r="I7" i="2"/>
  <c r="G9" i="2"/>
  <c r="J6" i="2"/>
  <c r="L6" i="2" s="1"/>
  <c r="I6" i="2"/>
  <c r="E17" i="2"/>
  <c r="L7" i="2" l="1"/>
  <c r="E18" i="2"/>
  <c r="E20" i="2" s="1"/>
  <c r="P4" i="1"/>
  <c r="P5" i="1" s="1"/>
  <c r="H9" i="2"/>
  <c r="I9" i="2"/>
  <c r="J9" i="2"/>
  <c r="E19" i="2" l="1"/>
  <c r="E21" i="2" s="1"/>
  <c r="E24" i="2" s="1"/>
  <c r="K5" i="2"/>
  <c r="K9" i="2" l="1"/>
  <c r="L5" i="2"/>
  <c r="L9" i="2" l="1"/>
</calcChain>
</file>

<file path=xl/sharedStrings.xml><?xml version="1.0" encoding="utf-8"?>
<sst xmlns="http://schemas.openxmlformats.org/spreadsheetml/2006/main" count="140" uniqueCount="109">
  <si>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</si>
  <si>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</si>
  <si>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</si>
  <si>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</si>
  <si>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</si>
  <si>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</si>
  <si>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</si>
  <si>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</si>
  <si>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</si>
  <si>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</si>
  <si>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</si>
  <si>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</si>
  <si>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</si>
  <si>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</si>
  <si>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</si>
  <si>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</si>
  <si>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</si>
  <si>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</si>
  <si>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</si>
  <si>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</si>
  <si>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</si>
  <si>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</si>
  <si>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</si>
  <si>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</si>
  <si>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</si>
  <si>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</si>
  <si>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</si>
  <si>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</si>
  <si>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</si>
  <si>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</si>
  <si>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</si>
  <si>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</si>
  <si>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</si>
  <si>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</si>
  <si>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</si>
  <si>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</si>
  <si>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</si>
  <si>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</si>
  <si>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</si>
  <si>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</si>
  <si>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</si>
  <si>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</si>
  <si>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</si>
  <si>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</si>
  <si>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JOURNEYMAN RATE</t>
  </si>
  <si>
    <t>THERMAL AND MOISTURE PROTECTION</t>
  </si>
  <si>
    <t>UNIT MASONRY</t>
  </si>
  <si>
    <t xml:space="preserve">04 20 00 </t>
  </si>
  <si>
    <t>MASONRY VENEER</t>
  </si>
  <si>
    <t xml:space="preserve">04 26 13  </t>
  </si>
  <si>
    <t>FLUID-APPLIED WATERPROOFING</t>
  </si>
  <si>
    <t xml:space="preserve">07 14 00 </t>
  </si>
  <si>
    <t>FLASHING AND SHEET METAL</t>
  </si>
  <si>
    <t xml:space="preserve">07 60 00 </t>
  </si>
  <si>
    <t>DIVISION 07 - THERMAL AND MOISTURE PROTECTION</t>
  </si>
  <si>
    <t>Notes:</t>
  </si>
  <si>
    <t>Date:</t>
  </si>
  <si>
    <t>All other prices are excluded that are not included in the estimate above.</t>
  </si>
  <si>
    <t>DIVISION 04 - MASONRY</t>
  </si>
  <si>
    <t>MASONRY</t>
  </si>
  <si>
    <t>04 00 00</t>
  </si>
  <si>
    <t>07 00 00</t>
  </si>
  <si>
    <t>DIVISION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</si>
  <si>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</si>
  <si>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</si>
  <si>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</si>
  <si>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</si>
  <si>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</si>
  <si>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</si>
  <si>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SF</t>
  </si>
  <si>
    <t>ADDITIONAL COST (If Any)</t>
  </si>
  <si>
    <t>TOTAL LABOR HOURS</t>
  </si>
  <si>
    <t>OVERHEAD COST</t>
  </si>
  <si>
    <t>PROFIT COST</t>
  </si>
  <si>
    <t>PROJECT COST</t>
  </si>
  <si>
    <t>TOTAL MATERIAL</t>
  </si>
  <si>
    <t>TOTAL LABOR</t>
  </si>
  <si>
    <t>TOTAL HOURS</t>
  </si>
  <si>
    <t>LF</t>
  </si>
  <si>
    <t>TOTAL BID COST</t>
  </si>
  <si>
    <t>LS</t>
  </si>
  <si>
    <t>SUBMITTALS, SAMPLES, SHOP DRAWINGS, SITE SAFETY PLAN, ETC.</t>
  </si>
  <si>
    <t>MOBILIZATION AND DEMOBILIZATION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</si>
  <si>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</si>
  <si>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</si>
  <si>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</si>
  <si>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</si>
  <si>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</si>
  <si>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327 BROOME STREET</t>
  </si>
  <si>
    <t>327 BROOME STREET, MANHATTAN, NY 10002</t>
  </si>
  <si>
    <t>Project Scope: MASONRY, ROOFING.</t>
  </si>
  <si>
    <t>INSURANCE</t>
  </si>
  <si>
    <t xml:space="preserve">PERMITS </t>
  </si>
  <si>
    <t>A100-102</t>
  </si>
  <si>
    <t>Wall Schedule @ A804</t>
  </si>
  <si>
    <t>(6" Thk.) Reinforced grouted CMU Masonry wall</t>
  </si>
  <si>
    <t>A300-303</t>
  </si>
  <si>
    <t>Brick veneer (BR-1, BR-2) as:
- Brick
- (3" Thk.) Insulation - cavity rock (R-12.9)
- Vapor barrier wall guardian FW-100-A</t>
  </si>
  <si>
    <t>A410</t>
  </si>
  <si>
    <t>Metal coping w/ drip edge</t>
  </si>
  <si>
    <t>A102</t>
  </si>
  <si>
    <t>Metal coping w/ drip edge flashing</t>
  </si>
  <si>
    <t>12/A411</t>
  </si>
  <si>
    <t>Roofing as:
- Hanover pavers
- (7" Thk.) Rigid insulation (R-35)
- Kemperol 2K-PUR Fully reinforced waterproofing system</t>
  </si>
  <si>
    <t>Base flashing</t>
  </si>
  <si>
    <t>Roofing as:
- Metal roofing (Assumed)
- (4" Thk.) Rigid insulation (R-20)
- Kemperol 2K-PUR Fully reinforced waterproofing system</t>
  </si>
  <si>
    <t>(2-HR Rated, 6" Thk.) Reinforced grouted CMU Masonry wall
- Min. 9 GA. Dur-o-Wal ladder type horizontal truss reinforcement
- 3"x3"x1/4" Angle @ 48" O.C.</t>
  </si>
  <si>
    <t>(3-HR Rated, 8" Thk.) Reinforced grouted CMU Masonry wall
- Min. 9 GA. Dur-o-Wal ladder type horizontal truss reinforcement
- 3"x3"x1/4" Angle @ 48" O.C.</t>
  </si>
  <si>
    <t>(8" Thk.) Reinforced grouted CMU Masonry parapet wall
- Min. 9 GA. Dur-o-Wal ladder type horizontal truss reinforcement
- #5 @ 12"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</si>
</sst>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[$$-409]* #,##0.00_ ;_-[$$-409]* \-#,##0.00\ ;_-[$$-409]* &quot;-&quot;??_ ;_-@_ "/>
    <numFmt numFmtId="166" formatCode="_-* #,##0.00_-;\-* #,##0.00_-;_-* &quot;-&quot;_-;_-@_-"/>
    <numFmt numFmtId="167" formatCode="_-[$$-409]* #,##0_ ;_-[$$-409]* \-#,##0\ ;_-[$$-409]* &quot;-&quot;??_ ;_-@_ "/>
    <numFmt numFmtId="168" formatCode="_(&quot;$&quot;* #,##0_);_(&quot;$&quot;* \(#,##0\);_(&quot;$&quot;* &quot;-&quot;??_);_(@_)"/>
    <numFmt numFmtId="169" formatCode="00\ 00\ 00"/>
    <numFmt numFmtId="170" formatCode="&quot;$&quot;#,##0.00"/>
    <numFmt numFmtId="171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5" borderId="37" applyNumberFormat="0" applyFont="0" applyAlignment="0" applyProtection="0"/>
    <xf numFmtId="0" fontId="22" fillId="6" borderId="1" applyBorder="0">
      <alignment horizontal="center" vertical="center" wrapText="1"/>
    </xf>
    <xf numFmtId="165" fontId="5" fillId="7" borderId="46" applyBorder="0">
      <alignment horizontal="center" vertical="center"/>
    </xf>
  </cellStyleXfs>
  <cellXfs count="220">
    <xf numFmtId="0" fontId="0" fillId="0" borderId="0" xfId="0"/>
    <xf numFmtId="165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8" fontId="3" fillId="0" borderId="28" xfId="1" applyNumberFormat="1" applyFont="1" applyBorder="1" applyAlignment="1">
      <alignment horizontal="center" vertical="center"/>
    </xf>
    <xf numFmtId="168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5" fontId="5" fillId="0" borderId="29" xfId="0" applyNumberFormat="1" applyFont="1" applyBorder="1" applyAlignment="1">
      <alignment vertical="center"/>
    </xf>
    <xf numFmtId="168" fontId="3" fillId="4" borderId="41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0" fillId="0" borderId="20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5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5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5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9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6" fontId="9" fillId="0" borderId="40" xfId="4" applyNumberFormat="1" applyFont="1" applyFill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167" fontId="9" fillId="0" borderId="40" xfId="4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18" xfId="0" applyFont="1" applyFill="1" applyBorder="1" applyAlignment="1">
      <alignment vertical="center"/>
    </xf>
    <xf numFmtId="165" fontId="13" fillId="3" borderId="3" xfId="1" applyNumberFormat="1" applyFont="1" applyFill="1" applyBorder="1" applyAlignment="1">
      <alignment horizontal="center" vertical="center"/>
    </xf>
    <xf numFmtId="166" fontId="10" fillId="2" borderId="0" xfId="4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7" fontId="10" fillId="2" borderId="0" xfId="4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69" fontId="14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15" fillId="2" borderId="8" xfId="2" applyFont="1" applyFill="1" applyBorder="1" applyAlignment="1">
      <alignment horizontal="center" vertical="center"/>
    </xf>
    <xf numFmtId="1" fontId="15" fillId="2" borderId="8" xfId="3" applyNumberFormat="1" applyFont="1" applyFill="1" applyBorder="1" applyAlignment="1">
      <alignment horizontal="center" vertical="center"/>
    </xf>
    <xf numFmtId="170" fontId="15" fillId="2" borderId="8" xfId="1" applyNumberFormat="1" applyFont="1" applyFill="1" applyBorder="1" applyAlignment="1">
      <alignment horizontal="center" vertical="center"/>
    </xf>
    <xf numFmtId="170" fontId="10" fillId="2" borderId="8" xfId="1" applyNumberFormat="1" applyFont="1" applyFill="1" applyBorder="1" applyAlignment="1">
      <alignment horizontal="center" vertical="center"/>
    </xf>
    <xf numFmtId="170" fontId="10" fillId="2" borderId="7" xfId="1" applyNumberFormat="1" applyFont="1" applyFill="1" applyBorder="1" applyAlignment="1">
      <alignment horizontal="center" vertical="center"/>
    </xf>
    <xf numFmtId="2" fontId="10" fillId="2" borderId="8" xfId="4" applyNumberFormat="1" applyFont="1" applyFill="1" applyBorder="1" applyAlignment="1">
      <alignment horizontal="center" vertical="center"/>
    </xf>
    <xf numFmtId="170" fontId="10" fillId="2" borderId="11" xfId="1" applyNumberFormat="1" applyFont="1" applyFill="1" applyBorder="1" applyAlignment="1">
      <alignment horizontal="center" vertical="center"/>
    </xf>
    <xf numFmtId="170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169" fontId="16" fillId="0" borderId="2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" fontId="17" fillId="0" borderId="8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165" fontId="13" fillId="2" borderId="2" xfId="1" applyNumberFormat="1" applyFont="1" applyFill="1" applyBorder="1" applyAlignment="1">
      <alignment horizontal="center" vertical="center"/>
    </xf>
    <xf numFmtId="165" fontId="13" fillId="2" borderId="3" xfId="4" applyNumberFormat="1" applyFont="1" applyFill="1" applyBorder="1" applyAlignment="1">
      <alignment horizontal="center" vertical="center"/>
    </xf>
    <xf numFmtId="2" fontId="13" fillId="2" borderId="3" xfId="4" applyNumberFormat="1" applyFont="1" applyFill="1" applyBorder="1" applyAlignment="1">
      <alignment horizontal="center" vertical="center"/>
    </xf>
    <xf numFmtId="167" fontId="13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0" fillId="0" borderId="12" xfId="0" applyNumberFormat="1" applyFont="1" applyBorder="1" applyAlignment="1">
      <alignment horizontal="center" vertical="center"/>
    </xf>
    <xf numFmtId="169" fontId="10" fillId="0" borderId="25" xfId="0" applyNumberFormat="1" applyFont="1" applyBorder="1" applyAlignment="1">
      <alignment horizontal="center" vertical="center"/>
    </xf>
    <xf numFmtId="167" fontId="9" fillId="0" borderId="3" xfId="1" applyNumberFormat="1" applyFont="1" applyFill="1" applyBorder="1" applyAlignment="1">
      <alignment horizontal="right" vertical="center"/>
    </xf>
    <xf numFmtId="2" fontId="9" fillId="0" borderId="3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169" fontId="10" fillId="2" borderId="0" xfId="0" applyNumberFormat="1" applyFont="1" applyFill="1" applyAlignment="1">
      <alignment horizontal="center" vertical="center"/>
    </xf>
    <xf numFmtId="0" fontId="19" fillId="2" borderId="34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166" fontId="10" fillId="2" borderId="14" xfId="4" applyNumberFormat="1" applyFont="1" applyFill="1" applyBorder="1" applyAlignment="1">
      <alignment horizontal="center" vertical="center"/>
    </xf>
    <xf numFmtId="166" fontId="10" fillId="2" borderId="15" xfId="4" applyNumberFormat="1" applyFont="1" applyFill="1" applyBorder="1" applyAlignment="1">
      <alignment horizontal="center" vertical="center"/>
    </xf>
    <xf numFmtId="169" fontId="10" fillId="2" borderId="15" xfId="4" applyNumberFormat="1" applyFont="1" applyFill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10" fillId="0" borderId="0" xfId="4" applyNumberFormat="1" applyFont="1" applyAlignment="1">
      <alignment horizontal="center" vertical="center"/>
    </xf>
    <xf numFmtId="167" fontId="10" fillId="0" borderId="0" xfId="4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0" fillId="0" borderId="8" xfId="2" applyFont="1" applyFill="1" applyBorder="1" applyAlignment="1">
      <alignment vertical="center"/>
    </xf>
    <xf numFmtId="168" fontId="3" fillId="0" borderId="29" xfId="1" applyNumberFormat="1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22" fillId="6" borderId="0" xfId="6" applyBorder="1">
      <alignment horizontal="center" vertical="center" wrapText="1"/>
    </xf>
    <xf numFmtId="165" fontId="5" fillId="7" borderId="8" xfId="7" applyBorder="1">
      <alignment horizontal="center" vertical="center"/>
    </xf>
    <xf numFmtId="165" fontId="5" fillId="7" borderId="16" xfId="7" quotePrefix="1" applyBorder="1">
      <alignment horizontal="center" vertical="center"/>
    </xf>
    <xf numFmtId="165" fontId="5" fillId="7" borderId="9" xfId="7" applyBorder="1">
      <alignment horizontal="center" vertical="center"/>
    </xf>
    <xf numFmtId="165" fontId="16" fillId="7" borderId="2" xfId="7" applyFont="1" applyBorder="1">
      <alignment horizontal="center" vertical="center"/>
    </xf>
    <xf numFmtId="0" fontId="25" fillId="0" borderId="3" xfId="0" applyFont="1" applyBorder="1" applyAlignment="1">
      <alignment vertical="center" wrapText="1"/>
    </xf>
    <xf numFmtId="0" fontId="24" fillId="6" borderId="44" xfId="6" applyFont="1" applyBorder="1">
      <alignment horizontal="center" vertical="center" wrapText="1"/>
    </xf>
    <xf numFmtId="0" fontId="24" fillId="6" borderId="39" xfId="6" applyFont="1" applyBorder="1">
      <alignment horizontal="center" vertical="center" wrapText="1"/>
    </xf>
    <xf numFmtId="0" fontId="24" fillId="6" borderId="37" xfId="6" applyFont="1" applyBorder="1">
      <alignment horizontal="center" vertical="center" wrapText="1"/>
    </xf>
    <xf numFmtId="0" fontId="24" fillId="6" borderId="38" xfId="6" applyFont="1" applyBorder="1">
      <alignment horizontal="center" vertical="center" wrapText="1"/>
    </xf>
    <xf numFmtId="0" fontId="24" fillId="6" borderId="0" xfId="6" applyFont="1" applyBorder="1">
      <alignment horizontal="center" vertical="center" wrapText="1"/>
    </xf>
    <xf numFmtId="0" fontId="24" fillId="6" borderId="45" xfId="6" applyFont="1" applyBorder="1">
      <alignment horizontal="center" vertical="center" wrapText="1"/>
    </xf>
    <xf numFmtId="165" fontId="16" fillId="7" borderId="8" xfId="7" applyFont="1" applyBorder="1">
      <alignment horizontal="center" vertical="center"/>
    </xf>
    <xf numFmtId="165" fontId="16" fillId="7" borderId="37" xfId="7" applyFont="1" applyBorder="1">
      <alignment horizontal="center" vertical="center"/>
    </xf>
    <xf numFmtId="165" fontId="16" fillId="7" borderId="3" xfId="7" applyFont="1" applyBorder="1">
      <alignment horizontal="center" vertical="center"/>
    </xf>
    <xf numFmtId="0" fontId="22" fillId="6" borderId="1" xfId="6" applyBorder="1">
      <alignment horizontal="center" vertical="center" wrapText="1"/>
    </xf>
    <xf numFmtId="0" fontId="22" fillId="6" borderId="4" xfId="6" applyBorder="1">
      <alignment horizontal="center" vertical="center" wrapText="1"/>
    </xf>
    <xf numFmtId="0" fontId="22" fillId="6" borderId="2" xfId="6" applyBorder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5" fontId="16" fillId="7" borderId="1" xfId="7" applyFont="1" applyBorder="1">
      <alignment horizontal="center" vertical="center"/>
    </xf>
    <xf numFmtId="165" fontId="16" fillId="7" borderId="4" xfId="7" applyFont="1" applyBorder="1">
      <alignment horizontal="center" vertical="center"/>
    </xf>
    <xf numFmtId="165" fontId="16" fillId="7" borderId="2" xfId="7" applyFont="1" applyBorder="1">
      <alignment horizontal="center" vertical="center"/>
    </xf>
    <xf numFmtId="0" fontId="24" fillId="6" borderId="33" xfId="6" applyFont="1" applyBorder="1">
      <alignment horizontal="center" vertical="center" wrapText="1"/>
    </xf>
    <xf numFmtId="0" fontId="24" fillId="6" borderId="30" xfId="6" applyFont="1" applyBorder="1">
      <alignment horizontal="center" vertical="center" wrapText="1"/>
    </xf>
    <xf numFmtId="0" fontId="24" fillId="6" borderId="1" xfId="6" applyFont="1" applyBorder="1">
      <alignment horizontal="center" vertical="center" wrapText="1"/>
    </xf>
    <xf numFmtId="0" fontId="24" fillId="6" borderId="4" xfId="6" applyFont="1" applyBorder="1">
      <alignment horizontal="center" vertical="center" wrapText="1"/>
    </xf>
    <xf numFmtId="0" fontId="24" fillId="6" borderId="2" xfId="6" applyFont="1" applyBorder="1">
      <alignment horizontal="center" vertical="center" wrapText="1"/>
    </xf>
    <xf numFmtId="171" fontId="25" fillId="0" borderId="4" xfId="0" applyNumberFormat="1" applyFont="1" applyBorder="1" applyAlignment="1">
      <alignment horizontal="center" vertical="center" wrapText="1"/>
    </xf>
    <xf numFmtId="171" fontId="25" fillId="0" borderId="2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9" fontId="14" fillId="0" borderId="10" xfId="0" applyNumberFormat="1" applyFont="1" applyBorder="1" applyAlignment="1">
      <alignment horizontal="center" vertical="center" wrapText="1"/>
    </xf>
    <xf numFmtId="169" fontId="14" fillId="0" borderId="13" xfId="0" applyNumberFormat="1" applyFont="1" applyBorder="1" applyAlignment="1">
      <alignment horizontal="center" vertical="center" wrapText="1"/>
    </xf>
    <xf numFmtId="169" fontId="14" fillId="0" borderId="7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6" fontId="21" fillId="2" borderId="15" xfId="4" applyNumberFormat="1" applyFont="1" applyFill="1" applyBorder="1" applyAlignment="1">
      <alignment horizontal="left" vertical="center"/>
    </xf>
    <xf numFmtId="166" fontId="21" fillId="2" borderId="22" xfId="4" applyNumberFormat="1" applyFont="1" applyFill="1" applyBorder="1" applyAlignment="1">
      <alignment horizontal="left" vertical="center"/>
    </xf>
    <xf numFmtId="165" fontId="16" fillId="7" borderId="27" xfId="7" applyFont="1" applyBorder="1">
      <alignment horizontal="center" vertical="center"/>
    </xf>
    <xf numFmtId="165" fontId="16" fillId="7" borderId="29" xfId="7" applyFont="1" applyBorder="1">
      <alignment horizontal="center" vertical="center"/>
    </xf>
    <xf numFmtId="167" fontId="9" fillId="0" borderId="1" xfId="1" applyNumberFormat="1" applyFont="1" applyFill="1" applyBorder="1" applyAlignment="1">
      <alignment horizontal="right" vertical="center"/>
    </xf>
    <xf numFmtId="167" fontId="9" fillId="0" borderId="4" xfId="1" applyNumberFormat="1" applyFont="1" applyFill="1" applyBorder="1" applyAlignment="1">
      <alignment horizontal="right" vertical="center"/>
    </xf>
    <xf numFmtId="167" fontId="9" fillId="0" borderId="2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 wrapText="1"/>
    </xf>
  </cellXfs>
  <cellStyles count="8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Note 2" xfId="5" xr:uid="{7CC51EF5-67C4-4FAC-B74A-62750FADC802}"/>
    <cellStyle name="Percent" xfId="2" builtinId="5"/>
    <cellStyle name="Red Black" xfId="6" xr:uid="{F571A0DB-5C26-4D30-8A90-85E07DD056F3}"/>
    <cellStyle name="White Grey" xfId="7" xr:uid="{845A7C01-A156-43C7-97A8-5B28C44A8DB0}"/>
  </cellStyles>
  <dxfs count="0"/>
  <tableStyles count="0" defaultTableStyle="TableStyleMedium2" defaultPivotStyle="PivotStyleLight16"/>
  <colors>
    <mruColors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P26"/>
  <sheetViews>
    <sheetView view="pageBreakPreview" zoomScale="85" zoomScaleNormal="85" zoomScaleSheetLayoutView="85" workbookViewId="0">
      <selection activeCell="F7" sqref="F7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6" ht="37.5" customHeight="1" thickBot="1" x14ac:dyDescent="0.35">
      <c r="A1" s="160" t="str">
        <f>Estimate!E1</f>
        <v>327 BROOME STREET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28"/>
    </row>
    <row r="2" spans="1:16" ht="15" thickBot="1" x14ac:dyDescent="0.35">
      <c r="A2" s="30"/>
      <c r="M2" s="28"/>
    </row>
    <row r="3" spans="1:16" ht="30" customHeight="1" thickBot="1" x14ac:dyDescent="0.35">
      <c r="A3" s="30"/>
      <c r="B3" s="156" t="s">
        <v>25</v>
      </c>
      <c r="C3" s="157"/>
      <c r="D3" s="157"/>
      <c r="E3" s="157"/>
      <c r="F3" s="157"/>
      <c r="G3" s="157"/>
      <c r="H3" s="157"/>
      <c r="I3" s="157"/>
      <c r="J3" s="157"/>
      <c r="K3" s="157"/>
      <c r="L3" s="158"/>
      <c r="M3" s="28"/>
    </row>
    <row r="4" spans="1:16" ht="29.4" thickBot="1" x14ac:dyDescent="0.35">
      <c r="A4" s="30"/>
      <c r="B4" s="2" t="s">
        <v>62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70</v>
      </c>
      <c r="L4" s="138" t="s">
        <v>23</v>
      </c>
    </row>
    <row r="5" spans="1:16" ht="25.2" customHeight="1" x14ac:dyDescent="0.3">
      <c r="A5" s="30"/>
      <c r="B5" s="33" t="s">
        <v>66</v>
      </c>
      <c r="C5" s="34" t="s">
        <v>68</v>
      </c>
      <c r="D5" s="35">
        <f>Estimate!K$15</f>
        <v>0</v>
      </c>
      <c r="E5" s="35">
        <f>Estimate!N$15</f>
        <v>0</v>
      </c>
      <c r="F5" s="36">
        <f>D5*$D$14</f>
        <v>0</v>
      </c>
      <c r="G5" s="36">
        <f>E5*$D$17</f>
        <v>0</v>
      </c>
      <c r="H5" s="36">
        <f t="shared" ref="H5:H6" si="0">D5+E5+F5+G5</f>
        <v>0</v>
      </c>
      <c r="I5" s="36">
        <f>H5*$D$19</f>
        <v>0</v>
      </c>
      <c r="J5" s="36">
        <f>H5*$D$20</f>
        <v>0</v>
      </c>
      <c r="K5" s="37">
        <f>SUM(E$22:E$23)</f>
        <v>0</v>
      </c>
      <c r="L5" s="139">
        <f>H5+I5+J5+K5</f>
        <v>0</v>
      </c>
      <c r="M5" s="32"/>
      <c r="N5" s="32"/>
      <c r="O5" s="32"/>
    </row>
    <row r="6" spans="1:16" ht="25.2" customHeight="1" x14ac:dyDescent="0.3">
      <c r="A6" s="30"/>
      <c r="B6" s="33" t="s">
        <v>60</v>
      </c>
      <c r="C6" s="34" t="s">
        <v>59</v>
      </c>
      <c r="D6" s="35">
        <f>Estimate!K$25</f>
        <v>0</v>
      </c>
      <c r="E6" s="35">
        <f>Estimate!$N25</f>
        <v>0</v>
      </c>
      <c r="F6" s="36">
        <f>D6*$D$14</f>
        <v>0</v>
      </c>
      <c r="G6" s="36">
        <f>E6*$D$17</f>
        <v>0</v>
      </c>
      <c r="H6" s="36">
        <f t="shared" si="0"/>
        <v>0</v>
      </c>
      <c r="I6" s="36">
        <f>H6*$D$19</f>
        <v>0</v>
      </c>
      <c r="J6" s="36">
        <f>H6*$D$20</f>
        <v>0</v>
      </c>
      <c r="K6" s="37">
        <v>0</v>
      </c>
      <c r="L6" s="139">
        <f t="shared" ref="L6:L7" si="1">H6+I6+J6+K6</f>
        <v>0</v>
      </c>
      <c r="M6" s="32"/>
      <c r="N6" s="32"/>
      <c r="O6" s="32"/>
    </row>
    <row r="7" spans="1:16" ht="25.2" customHeight="1" x14ac:dyDescent="0.3">
      <c r="A7" s="30"/>
      <c r="B7" s="33" t="s">
        <v>61</v>
      </c>
      <c r="C7" s="34" t="s">
        <v>45</v>
      </c>
      <c r="D7" s="35">
        <f>Estimate!K$35</f>
        <v>0</v>
      </c>
      <c r="E7" s="35">
        <f>Estimate!$N35</f>
        <v>0</v>
      </c>
      <c r="F7" s="36">
        <f>D7*$D$14</f>
        <v>0</v>
      </c>
      <c r="G7" s="36">
        <f>E7*$D$17</f>
        <v>0</v>
      </c>
      <c r="H7" s="36">
        <f t="shared" ref="H7" si="2">D7+E7+F7+G7</f>
        <v>0</v>
      </c>
      <c r="I7" s="36">
        <f>H7*$D$19</f>
        <v>0</v>
      </c>
      <c r="J7" s="36">
        <f>H7*$D$20</f>
        <v>0</v>
      </c>
      <c r="K7" s="37">
        <v>0</v>
      </c>
      <c r="L7" s="139">
        <f t="shared" si="1"/>
        <v>0</v>
      </c>
      <c r="M7" s="32"/>
      <c r="N7" s="32"/>
      <c r="O7" s="32"/>
    </row>
    <row r="8" spans="1:16" ht="20.100000000000001" customHeight="1" x14ac:dyDescent="0.3">
      <c r="A8" s="30"/>
      <c r="B8" s="38"/>
      <c r="C8" s="34"/>
      <c r="D8" s="35"/>
      <c r="E8" s="36"/>
      <c r="F8" s="36"/>
      <c r="G8" s="36"/>
      <c r="H8" s="36"/>
      <c r="I8" s="36"/>
      <c r="J8" s="36"/>
      <c r="K8" s="36"/>
      <c r="L8" s="139"/>
      <c r="M8" s="32"/>
      <c r="N8" s="32"/>
      <c r="O8" s="32"/>
    </row>
    <row r="9" spans="1:16" ht="20.100000000000001" customHeight="1" x14ac:dyDescent="0.3">
      <c r="A9" s="30"/>
      <c r="B9" s="143"/>
      <c r="C9" s="142" t="s">
        <v>24</v>
      </c>
      <c r="D9" s="142">
        <f t="shared" ref="D9:L9" si="3">SUM(D$5:D$8)</f>
        <v>0</v>
      </c>
      <c r="E9" s="142">
        <f t="shared" si="3"/>
        <v>0</v>
      </c>
      <c r="F9" s="142">
        <f t="shared" si="3"/>
        <v>0</v>
      </c>
      <c r="G9" s="142">
        <f t="shared" si="3"/>
        <v>0</v>
      </c>
      <c r="H9" s="142">
        <f t="shared" si="3"/>
        <v>0</v>
      </c>
      <c r="I9" s="142">
        <f t="shared" si="3"/>
        <v>0</v>
      </c>
      <c r="J9" s="142">
        <f t="shared" si="3"/>
        <v>0</v>
      </c>
      <c r="K9" s="142">
        <f t="shared" si="3"/>
        <v>0</v>
      </c>
      <c r="L9" s="144">
        <f t="shared" si="3"/>
        <v>0</v>
      </c>
      <c r="M9" s="32"/>
      <c r="N9" s="32"/>
      <c r="O9" s="32"/>
    </row>
    <row r="10" spans="1:16" ht="20.100000000000001" customHeight="1" thickBot="1" x14ac:dyDescent="0.35">
      <c r="A10" s="30"/>
      <c r="B10" s="39"/>
      <c r="C10" s="40"/>
      <c r="D10" s="41"/>
      <c r="E10" s="41"/>
      <c r="F10" s="41"/>
      <c r="G10" s="41"/>
      <c r="H10" s="41"/>
      <c r="I10" s="41"/>
      <c r="J10" s="41"/>
      <c r="K10" s="42"/>
      <c r="L10" s="140"/>
    </row>
    <row r="11" spans="1:16" ht="15" thickBot="1" x14ac:dyDescent="0.35">
      <c r="A11" s="30"/>
      <c r="M11" s="28"/>
    </row>
    <row r="12" spans="1:16" ht="30" customHeight="1" thickBot="1" x14ac:dyDescent="0.35">
      <c r="A12" s="30"/>
      <c r="B12" s="156" t="s">
        <v>15</v>
      </c>
      <c r="C12" s="157"/>
      <c r="D12" s="157"/>
      <c r="E12" s="158"/>
      <c r="F12" s="29"/>
      <c r="G12" s="156" t="s">
        <v>40</v>
      </c>
      <c r="H12" s="157"/>
      <c r="I12" s="157"/>
      <c r="J12" s="157"/>
      <c r="K12" s="157"/>
      <c r="L12" s="158"/>
      <c r="M12" s="28"/>
    </row>
    <row r="13" spans="1:16" ht="25.2" customHeight="1" thickBot="1" x14ac:dyDescent="0.35">
      <c r="A13" s="30"/>
      <c r="B13" s="43">
        <v>1</v>
      </c>
      <c r="C13" s="22" t="s">
        <v>26</v>
      </c>
      <c r="D13" s="8"/>
      <c r="E13" s="7">
        <f>D9</f>
        <v>0</v>
      </c>
      <c r="F13" s="29"/>
      <c r="G13" s="33">
        <v>1</v>
      </c>
      <c r="H13" s="159" t="s">
        <v>37</v>
      </c>
      <c r="I13" s="159"/>
      <c r="J13" s="159"/>
      <c r="K13" s="44"/>
      <c r="L13" s="16">
        <f>Estimate!Q$37</f>
        <v>0</v>
      </c>
      <c r="M13" s="28"/>
    </row>
    <row r="14" spans="1:16" ht="25.2" customHeight="1" thickBot="1" x14ac:dyDescent="0.35">
      <c r="A14" s="30"/>
      <c r="B14" s="38"/>
      <c r="C14" s="45" t="s">
        <v>28</v>
      </c>
      <c r="D14" s="11"/>
      <c r="E14" s="46">
        <f>E13*D14</f>
        <v>0</v>
      </c>
      <c r="F14" s="29"/>
      <c r="G14" s="38">
        <v>2</v>
      </c>
      <c r="H14" s="167" t="s">
        <v>38</v>
      </c>
      <c r="I14" s="167"/>
      <c r="J14" s="167"/>
      <c r="K14" s="47"/>
      <c r="L14" s="21">
        <f>L13/8</f>
        <v>0</v>
      </c>
      <c r="M14" s="28"/>
    </row>
    <row r="15" spans="1:16" ht="25.2" customHeight="1" x14ac:dyDescent="0.3">
      <c r="A15" s="30"/>
      <c r="B15" s="38"/>
      <c r="C15" s="48" t="s">
        <v>30</v>
      </c>
      <c r="D15" s="12"/>
      <c r="E15" s="49">
        <v>0</v>
      </c>
      <c r="F15" s="29"/>
      <c r="G15" s="38">
        <v>3</v>
      </c>
      <c r="H15" s="167" t="s">
        <v>34</v>
      </c>
      <c r="I15" s="167"/>
      <c r="J15" s="167"/>
      <c r="K15" s="47"/>
      <c r="L15" s="13">
        <f>J16+J17+J18</f>
        <v>5</v>
      </c>
      <c r="M15" s="28"/>
    </row>
    <row r="16" spans="1:16" ht="25.2" customHeight="1" thickBot="1" x14ac:dyDescent="0.35">
      <c r="A16" s="30"/>
      <c r="B16" s="38">
        <v>2</v>
      </c>
      <c r="C16" s="23" t="s">
        <v>27</v>
      </c>
      <c r="D16" s="9"/>
      <c r="E16" s="1">
        <f>E9</f>
        <v>0</v>
      </c>
      <c r="F16" s="29"/>
      <c r="G16" s="38">
        <v>4</v>
      </c>
      <c r="H16" s="167" t="s">
        <v>44</v>
      </c>
      <c r="I16" s="167"/>
      <c r="J16" s="50">
        <v>3</v>
      </c>
      <c r="K16" s="51"/>
      <c r="L16" s="52"/>
      <c r="M16" s="28"/>
      <c r="N16" s="32"/>
      <c r="O16" s="32"/>
      <c r="P16" s="32"/>
    </row>
    <row r="17" spans="1:16" ht="25.2" customHeight="1" thickBot="1" x14ac:dyDescent="0.35">
      <c r="A17" s="30"/>
      <c r="B17" s="38"/>
      <c r="C17" s="45" t="s">
        <v>19</v>
      </c>
      <c r="D17" s="11"/>
      <c r="E17" s="46">
        <f>E16*D17</f>
        <v>0</v>
      </c>
      <c r="F17" s="29"/>
      <c r="G17" s="38">
        <v>5</v>
      </c>
      <c r="H17" s="167" t="s">
        <v>35</v>
      </c>
      <c r="I17" s="167"/>
      <c r="J17" s="50">
        <v>1</v>
      </c>
      <c r="K17" s="51"/>
      <c r="L17" s="52"/>
      <c r="M17" s="28"/>
      <c r="N17" s="32"/>
      <c r="O17" s="32"/>
      <c r="P17" s="32"/>
    </row>
    <row r="18" spans="1:16" ht="25.2" customHeight="1" thickBot="1" x14ac:dyDescent="0.35">
      <c r="A18" s="30"/>
      <c r="B18" s="38">
        <v>3</v>
      </c>
      <c r="C18" s="23" t="s">
        <v>20</v>
      </c>
      <c r="D18" s="9"/>
      <c r="E18" s="1">
        <f>SUM(E13:E17)</f>
        <v>0</v>
      </c>
      <c r="F18" s="29"/>
      <c r="G18" s="38">
        <v>6</v>
      </c>
      <c r="H18" s="167" t="s">
        <v>36</v>
      </c>
      <c r="I18" s="167"/>
      <c r="J18" s="50">
        <v>1</v>
      </c>
      <c r="K18" s="51"/>
      <c r="L18" s="52"/>
      <c r="M18" s="28"/>
      <c r="N18" s="32"/>
      <c r="O18" s="32"/>
      <c r="P18" s="32"/>
    </row>
    <row r="19" spans="1:16" ht="25.2" customHeight="1" thickBot="1" x14ac:dyDescent="0.35">
      <c r="A19" s="30"/>
      <c r="B19" s="38"/>
      <c r="C19" s="45" t="s">
        <v>29</v>
      </c>
      <c r="D19" s="19">
        <v>0.1</v>
      </c>
      <c r="E19" s="46">
        <f>E18*D19</f>
        <v>0</v>
      </c>
      <c r="F19" s="29"/>
      <c r="G19" s="38">
        <v>7</v>
      </c>
      <c r="H19" s="167" t="s">
        <v>14</v>
      </c>
      <c r="I19" s="167"/>
      <c r="J19" s="167"/>
      <c r="K19" s="47"/>
      <c r="L19" s="52">
        <f>(L16*J16/L15)+(L17*J17/L15)+(L18*J18/L15)</f>
        <v>0</v>
      </c>
      <c r="M19" s="28"/>
      <c r="N19" s="32"/>
      <c r="O19" s="32"/>
      <c r="P19" s="32"/>
    </row>
    <row r="20" spans="1:16" ht="25.2" customHeight="1" thickBot="1" x14ac:dyDescent="0.35">
      <c r="A20" s="30"/>
      <c r="B20" s="38"/>
      <c r="C20" s="45" t="s">
        <v>32</v>
      </c>
      <c r="D20" s="19">
        <v>0.1</v>
      </c>
      <c r="E20" s="46">
        <f>E18*D20</f>
        <v>0</v>
      </c>
      <c r="F20" s="29"/>
      <c r="G20" s="39">
        <v>8</v>
      </c>
      <c r="H20" s="166" t="s">
        <v>39</v>
      </c>
      <c r="I20" s="166"/>
      <c r="J20" s="166"/>
      <c r="K20" s="53"/>
      <c r="L20" s="20">
        <f>L19</f>
        <v>0</v>
      </c>
      <c r="M20" s="28"/>
      <c r="N20" s="32"/>
      <c r="O20" s="32"/>
      <c r="P20" s="32"/>
    </row>
    <row r="21" spans="1:16" ht="25.2" customHeight="1" thickBot="1" x14ac:dyDescent="0.35">
      <c r="A21" s="30"/>
      <c r="B21" s="38">
        <v>4</v>
      </c>
      <c r="C21" s="23" t="s">
        <v>31</v>
      </c>
      <c r="D21" s="10"/>
      <c r="E21" s="1">
        <f>SUM(E18:E20)</f>
        <v>0</v>
      </c>
      <c r="F21" s="29"/>
      <c r="G21" s="31"/>
      <c r="H21" s="24"/>
      <c r="I21" s="14"/>
      <c r="J21" s="15"/>
      <c r="K21" s="15"/>
      <c r="L21" s="29"/>
      <c r="M21" s="28"/>
      <c r="N21" s="32"/>
      <c r="O21" s="32"/>
      <c r="P21" s="32"/>
    </row>
    <row r="22" spans="1:16" ht="25.2" customHeight="1" thickBot="1" x14ac:dyDescent="0.35">
      <c r="A22" s="30"/>
      <c r="B22" s="55"/>
      <c r="C22" s="56"/>
      <c r="D22" s="137"/>
      <c r="E22" s="57"/>
      <c r="F22" s="29"/>
      <c r="G22" s="54"/>
      <c r="H22" s="163" t="s">
        <v>41</v>
      </c>
      <c r="I22" s="164"/>
      <c r="J22" s="164"/>
      <c r="K22" s="164"/>
      <c r="L22" s="165"/>
      <c r="M22" s="28"/>
      <c r="N22" s="32"/>
      <c r="O22" s="32"/>
      <c r="P22" s="32"/>
    </row>
    <row r="23" spans="1:16" ht="25.2" customHeight="1" thickBot="1" x14ac:dyDescent="0.35">
      <c r="A23" s="30"/>
      <c r="B23" s="55"/>
      <c r="C23" s="56"/>
      <c r="D23" s="17"/>
      <c r="E23" s="57"/>
      <c r="F23" s="29"/>
      <c r="G23" s="31"/>
      <c r="H23" s="29"/>
      <c r="I23" s="6"/>
      <c r="J23" s="29"/>
      <c r="K23" s="29"/>
      <c r="L23" s="29"/>
      <c r="M23" s="28"/>
      <c r="N23" s="32"/>
      <c r="O23" s="32"/>
      <c r="P23" s="32"/>
    </row>
    <row r="24" spans="1:16" ht="25.2" customHeight="1" thickBot="1" x14ac:dyDescent="0.35">
      <c r="A24" s="30"/>
      <c r="B24" s="58">
        <v>5</v>
      </c>
      <c r="C24" s="25" t="s">
        <v>33</v>
      </c>
      <c r="D24" s="18"/>
      <c r="E24" s="26">
        <f>SUM(E21:E23)</f>
        <v>0</v>
      </c>
      <c r="F24" s="29"/>
      <c r="G24" s="29"/>
      <c r="H24" s="29"/>
      <c r="I24" s="29"/>
      <c r="L24" s="29"/>
      <c r="M24" s="28"/>
      <c r="N24" s="32"/>
      <c r="O24" s="32"/>
      <c r="P24" s="32"/>
    </row>
    <row r="25" spans="1:16" x14ac:dyDescent="0.3">
      <c r="A25" s="30"/>
      <c r="B25" s="29"/>
      <c r="E25" s="29"/>
      <c r="F25" s="29"/>
      <c r="J25" s="29"/>
      <c r="K25" s="29"/>
      <c r="L25" s="29"/>
      <c r="M25" s="28"/>
    </row>
    <row r="26" spans="1:16" ht="15" thickBot="1" x14ac:dyDescent="0.35">
      <c r="A26" s="59"/>
      <c r="B26" s="60"/>
      <c r="C26" s="61"/>
      <c r="D26" s="61"/>
      <c r="E26" s="62"/>
      <c r="F26" s="62"/>
      <c r="J26" s="62"/>
      <c r="K26" s="62"/>
      <c r="L26" s="62"/>
      <c r="M26" s="63"/>
    </row>
  </sheetData>
  <mergeCells count="13">
    <mergeCell ref="H22:L22"/>
    <mergeCell ref="H20:J20"/>
    <mergeCell ref="H14:J14"/>
    <mergeCell ref="H15:J15"/>
    <mergeCell ref="H19:J19"/>
    <mergeCell ref="H16:I16"/>
    <mergeCell ref="H17:I17"/>
    <mergeCell ref="H18:I18"/>
    <mergeCell ref="B12:E12"/>
    <mergeCell ref="G12:L12"/>
    <mergeCell ref="H13:J13"/>
    <mergeCell ref="B3:L3"/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tabSelected="1" view="pageBreakPreview" zoomScale="70" zoomScaleNormal="85" zoomScaleSheetLayoutView="70" workbookViewId="0">
      <selection activeCell="I37" sqref="A1:R46"/>
    </sheetView>
  </sheetViews>
  <sheetFormatPr defaultColWidth="8.88671875" defaultRowHeight="14.4" x14ac:dyDescent="0.3"/>
  <cols>
    <col min="1" max="1" width="6.109375" style="64" customWidth="1"/>
    <col min="2" max="2" width="12.44140625" style="64" customWidth="1"/>
    <col min="3" max="3" width="16.6640625" style="64" customWidth="1"/>
    <col min="4" max="4" width="12.88671875" style="129" bestFit="1" customWidth="1"/>
    <col min="5" max="5" width="82.6640625" style="130" bestFit="1" customWidth="1"/>
    <col min="6" max="6" width="11.5546875" style="131" customWidth="1"/>
    <col min="7" max="7" width="14.5546875" style="64" hidden="1" customWidth="1"/>
    <col min="8" max="8" width="11.6640625" style="132" customWidth="1"/>
    <col min="9" max="9" width="11.88671875" style="132" customWidth="1"/>
    <col min="10" max="10" width="18.6640625" style="131" customWidth="1"/>
    <col min="11" max="13" width="18.6640625" style="133" customWidth="1"/>
    <col min="14" max="15" width="18.6640625" style="134" customWidth="1"/>
    <col min="16" max="16" width="18.6640625" style="133" customWidth="1"/>
    <col min="17" max="17" width="18.6640625" style="135" customWidth="1"/>
    <col min="18" max="18" width="24.6640625" style="136" customWidth="1"/>
    <col min="19" max="19" width="12.33203125" style="64" bestFit="1" customWidth="1"/>
    <col min="20" max="20" width="8.88671875" style="64"/>
    <col min="21" max="21" width="14.5546875" style="64" bestFit="1" customWidth="1"/>
    <col min="22" max="16384" width="8.88671875" style="64"/>
  </cols>
  <sheetData>
    <row r="1" spans="1:18" ht="75" customHeight="1" thickBot="1" x14ac:dyDescent="0.35">
      <c r="A1" s="168"/>
      <c r="B1" s="169"/>
      <c r="C1" s="169"/>
      <c r="D1" s="170"/>
      <c r="E1" s="196" t="s">
        <v>88</v>
      </c>
      <c r="F1" s="197"/>
      <c r="G1" s="197"/>
      <c r="H1" s="197"/>
      <c r="I1" s="197"/>
      <c r="J1" s="197"/>
      <c r="K1" s="197"/>
      <c r="L1" s="197"/>
      <c r="M1" s="198"/>
      <c r="N1" s="189" t="s">
        <v>74</v>
      </c>
      <c r="O1" s="190"/>
      <c r="P1" s="186">
        <f>SUM(R$39+R$40)</f>
        <v>0</v>
      </c>
      <c r="Q1" s="187"/>
      <c r="R1" s="188"/>
    </row>
    <row r="2" spans="1:18" ht="69.900000000000006" customHeight="1" thickBot="1" x14ac:dyDescent="0.35">
      <c r="A2" s="171"/>
      <c r="B2" s="172"/>
      <c r="C2" s="172"/>
      <c r="D2" s="173"/>
      <c r="E2" s="201" t="s">
        <v>89</v>
      </c>
      <c r="F2" s="202"/>
      <c r="G2" s="202"/>
      <c r="H2" s="202"/>
      <c r="I2" s="202"/>
      <c r="J2" s="202"/>
      <c r="K2" s="202"/>
      <c r="L2" s="202"/>
      <c r="M2" s="202"/>
      <c r="N2" s="189" t="s">
        <v>72</v>
      </c>
      <c r="O2" s="190"/>
      <c r="P2" s="186">
        <f>P$1*'Bid Recap &amp; Summary'!D$19</f>
        <v>0</v>
      </c>
      <c r="Q2" s="187"/>
      <c r="R2" s="188"/>
    </row>
    <row r="3" spans="1:18" ht="65.099999999999994" customHeight="1" thickBot="1" x14ac:dyDescent="0.35">
      <c r="A3" s="174"/>
      <c r="B3" s="175"/>
      <c r="C3" s="175"/>
      <c r="D3" s="176"/>
      <c r="E3" s="183" t="s">
        <v>90</v>
      </c>
      <c r="F3" s="184"/>
      <c r="G3" s="184"/>
      <c r="H3" s="184"/>
      <c r="I3" s="184"/>
      <c r="J3" s="184"/>
      <c r="K3" s="184"/>
      <c r="L3" s="184"/>
      <c r="M3" s="185"/>
      <c r="N3" s="189" t="s">
        <v>73</v>
      </c>
      <c r="O3" s="190"/>
      <c r="P3" s="186">
        <f>P$1*'Bid Recap &amp; Summary'!D$20</f>
        <v>0</v>
      </c>
      <c r="Q3" s="187"/>
      <c r="R3" s="188"/>
    </row>
    <row r="4" spans="1:18" ht="60" customHeight="1" thickBot="1" x14ac:dyDescent="0.35">
      <c r="A4" s="177"/>
      <c r="B4" s="178"/>
      <c r="C4" s="178"/>
      <c r="D4" s="179"/>
      <c r="E4" s="183" t="s">
        <v>84</v>
      </c>
      <c r="F4" s="184"/>
      <c r="G4" s="184"/>
      <c r="H4" s="184"/>
      <c r="I4" s="184"/>
      <c r="J4" s="184"/>
      <c r="K4" s="184"/>
      <c r="L4" s="184"/>
      <c r="M4" s="185"/>
      <c r="N4" s="191" t="s">
        <v>70</v>
      </c>
      <c r="O4" s="193"/>
      <c r="P4" s="186">
        <f>SUM('Bid Recap &amp; Summary'!E$14+'Bid Recap &amp; Summary'!E$15+'Bid Recap &amp; Summary'!E$17)+SUM('Bid Recap &amp; Summary'!E$22:E$23)</f>
        <v>0</v>
      </c>
      <c r="Q4" s="187"/>
      <c r="R4" s="188"/>
    </row>
    <row r="5" spans="1:18" ht="60" customHeight="1" thickBot="1" x14ac:dyDescent="0.35">
      <c r="A5" s="180"/>
      <c r="B5" s="181"/>
      <c r="C5" s="181"/>
      <c r="D5" s="182"/>
      <c r="E5" s="146" t="s">
        <v>56</v>
      </c>
      <c r="F5" s="194">
        <f ca="1">TODAY()</f>
        <v>45569</v>
      </c>
      <c r="G5" s="194"/>
      <c r="H5" s="194"/>
      <c r="I5" s="194"/>
      <c r="J5" s="194"/>
      <c r="K5" s="194"/>
      <c r="L5" s="194"/>
      <c r="M5" s="195"/>
      <c r="N5" s="191" t="s">
        <v>79</v>
      </c>
      <c r="O5" s="193"/>
      <c r="P5" s="191">
        <f>SUM(P$1:R$4)</f>
        <v>0</v>
      </c>
      <c r="Q5" s="192"/>
      <c r="R5" s="193"/>
    </row>
    <row r="6" spans="1:18" ht="50.1" customHeight="1" thickBot="1" x14ac:dyDescent="0.35">
      <c r="A6" s="65" t="s">
        <v>0</v>
      </c>
      <c r="B6" s="65" t="s">
        <v>10</v>
      </c>
      <c r="C6" s="66" t="s">
        <v>11</v>
      </c>
      <c r="D6" s="67" t="s">
        <v>43</v>
      </c>
      <c r="E6" s="65" t="s">
        <v>1</v>
      </c>
      <c r="F6" s="68" t="s">
        <v>2</v>
      </c>
      <c r="H6" s="65" t="s">
        <v>3</v>
      </c>
      <c r="I6" s="65" t="s">
        <v>65</v>
      </c>
      <c r="J6" s="68" t="s">
        <v>63</v>
      </c>
      <c r="K6" s="69" t="s">
        <v>9</v>
      </c>
      <c r="L6" s="69" t="s">
        <v>4</v>
      </c>
      <c r="M6" s="69" t="s">
        <v>64</v>
      </c>
      <c r="N6" s="70" t="s">
        <v>6</v>
      </c>
      <c r="O6" s="70" t="s">
        <v>7</v>
      </c>
      <c r="P6" s="71" t="s">
        <v>5</v>
      </c>
      <c r="Q6" s="72" t="s">
        <v>8</v>
      </c>
      <c r="R6" s="73"/>
    </row>
    <row r="7" spans="1:18" ht="30" customHeight="1" thickBot="1" x14ac:dyDescent="0.35">
      <c r="A7" s="74"/>
      <c r="B7" s="75"/>
      <c r="C7" s="75"/>
      <c r="D7" s="75"/>
      <c r="E7" s="75"/>
      <c r="F7" s="76"/>
      <c r="H7" s="76"/>
      <c r="I7" s="75"/>
      <c r="J7" s="76"/>
      <c r="K7" s="75"/>
      <c r="L7" s="77"/>
      <c r="M7" s="78">
        <f>'Bid Recap &amp; Summary'!L$20</f>
        <v>0</v>
      </c>
      <c r="N7" s="79"/>
      <c r="O7" s="79"/>
      <c r="P7" s="80"/>
      <c r="Q7" s="81"/>
      <c r="R7" s="82"/>
    </row>
    <row r="8" spans="1:18" s="141" customFormat="1" ht="20.100000000000001" customHeight="1" x14ac:dyDescent="0.3">
      <c r="A8" s="147"/>
      <c r="B8" s="148"/>
      <c r="C8" s="148"/>
      <c r="D8" s="149" t="s">
        <v>66</v>
      </c>
      <c r="E8" s="149" t="s">
        <v>67</v>
      </c>
      <c r="F8" s="150"/>
      <c r="G8" s="151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52"/>
    </row>
    <row r="9" spans="1:18" ht="14.4" customHeight="1" x14ac:dyDescent="0.3">
      <c r="A9" s="83" t="str">
        <f>IF(TRIM(H9)&lt;&gt;"",COUNTA(H9:$H$9)&amp;"","")</f>
        <v>1</v>
      </c>
      <c r="B9" s="84"/>
      <c r="C9" s="84"/>
      <c r="D9" s="85"/>
      <c r="E9" s="86" t="s">
        <v>82</v>
      </c>
      <c r="F9" s="87">
        <v>1</v>
      </c>
      <c r="H9" s="88" t="s">
        <v>80</v>
      </c>
      <c r="I9" s="89">
        <f>IF(F9=0,"",0)</f>
        <v>0</v>
      </c>
      <c r="J9" s="90">
        <f t="shared" ref="J9:J12" si="0">IF(F9=0,"",F9+(F9*I9))</f>
        <v>1</v>
      </c>
      <c r="K9" s="91">
        <f>IF(F9=0,"",0)</f>
        <v>0</v>
      </c>
      <c r="L9" s="92">
        <f>IF(F9=0,"",K9*J9)</f>
        <v>0</v>
      </c>
      <c r="M9" s="93">
        <f>IF(F9=0,"",M$7)</f>
        <v>0</v>
      </c>
      <c r="N9" s="94">
        <f>IF(F9=0,"",0)</f>
        <v>0</v>
      </c>
      <c r="O9" s="94">
        <f>IF(F9=0,"",N9*J9)</f>
        <v>0</v>
      </c>
      <c r="P9" s="92">
        <f>IF(F9=0,"",O9*M9)</f>
        <v>0</v>
      </c>
      <c r="Q9" s="95">
        <f>IF(F9=0,"",L9+P9)</f>
        <v>0</v>
      </c>
      <c r="R9" s="96"/>
    </row>
    <row r="10" spans="1:18" x14ac:dyDescent="0.3">
      <c r="A10" s="83" t="str">
        <f>IF(TRIM(H10)&lt;&gt;"",COUNTA(H9:$H$10)&amp;"","")</f>
        <v>2</v>
      </c>
      <c r="B10" s="84"/>
      <c r="C10" s="84"/>
      <c r="D10" s="85"/>
      <c r="E10" s="86" t="s">
        <v>91</v>
      </c>
      <c r="F10" s="87">
        <v>1</v>
      </c>
      <c r="H10" s="88" t="s">
        <v>80</v>
      </c>
      <c r="I10" s="89">
        <f t="shared" ref="I10:I12" si="1">IF(F10=0,"",0)</f>
        <v>0</v>
      </c>
      <c r="J10" s="90">
        <f t="shared" si="0"/>
        <v>1</v>
      </c>
      <c r="K10" s="91">
        <f t="shared" ref="K10:K12" si="2">IF(F10=0,"",0)</f>
        <v>0</v>
      </c>
      <c r="L10" s="92">
        <f t="shared" ref="L10:L12" si="3">IF(F10=0,"",K10*J10)</f>
        <v>0</v>
      </c>
      <c r="M10" s="93">
        <f t="shared" ref="M10:M12" si="4">IF(F10=0,"",M$7)</f>
        <v>0</v>
      </c>
      <c r="N10" s="94">
        <f t="shared" ref="N10:N12" si="5">IF(F10=0,"",0)</f>
        <v>0</v>
      </c>
      <c r="O10" s="94">
        <f>IF(F10=0,"",N10*J10)</f>
        <v>0</v>
      </c>
      <c r="P10" s="92">
        <f t="shared" ref="P10:P12" si="6">IF(F10=0,"",O10*M10)</f>
        <v>0</v>
      </c>
      <c r="Q10" s="95">
        <f t="shared" ref="Q10:Q12" si="7">IF(F10=0,"",L10+P10)</f>
        <v>0</v>
      </c>
      <c r="R10" s="96"/>
    </row>
    <row r="11" spans="1:18" x14ac:dyDescent="0.3">
      <c r="A11" s="83" t="str">
        <f>IF(TRIM(H11)&lt;&gt;"",COUNTA(H9:$H$11)&amp;"","")</f>
        <v>3</v>
      </c>
      <c r="B11" s="84"/>
      <c r="C11" s="84"/>
      <c r="D11" s="85"/>
      <c r="E11" s="86" t="s">
        <v>83</v>
      </c>
      <c r="F11" s="87">
        <v>1</v>
      </c>
      <c r="H11" s="88" t="s">
        <v>80</v>
      </c>
      <c r="I11" s="89">
        <f t="shared" si="1"/>
        <v>0</v>
      </c>
      <c r="J11" s="90">
        <f t="shared" si="0"/>
        <v>1</v>
      </c>
      <c r="K11" s="91">
        <f t="shared" si="2"/>
        <v>0</v>
      </c>
      <c r="L11" s="92">
        <f t="shared" si="3"/>
        <v>0</v>
      </c>
      <c r="M11" s="93">
        <f t="shared" si="4"/>
        <v>0</v>
      </c>
      <c r="N11" s="94">
        <f t="shared" si="5"/>
        <v>0</v>
      </c>
      <c r="O11" s="94">
        <f t="shared" ref="O11:O12" si="8">IF(F11=0,"",N11*J11)</f>
        <v>0</v>
      </c>
      <c r="P11" s="92">
        <f t="shared" si="6"/>
        <v>0</v>
      </c>
      <c r="Q11" s="95">
        <f t="shared" si="7"/>
        <v>0</v>
      </c>
      <c r="R11" s="96"/>
    </row>
    <row r="12" spans="1:18" x14ac:dyDescent="0.3">
      <c r="A12" s="83" t="str">
        <f>IF(TRIM(H12)&lt;&gt;"",COUNTA(H$9:$H12)&amp;"","")</f>
        <v>4</v>
      </c>
      <c r="B12" s="84"/>
      <c r="C12" s="84"/>
      <c r="D12" s="85"/>
      <c r="E12" s="97" t="s">
        <v>81</v>
      </c>
      <c r="F12" s="87">
        <v>1</v>
      </c>
      <c r="H12" s="88" t="s">
        <v>80</v>
      </c>
      <c r="I12" s="89">
        <f t="shared" si="1"/>
        <v>0</v>
      </c>
      <c r="J12" s="90">
        <f t="shared" si="0"/>
        <v>1</v>
      </c>
      <c r="K12" s="91">
        <f t="shared" si="2"/>
        <v>0</v>
      </c>
      <c r="L12" s="92">
        <f t="shared" si="3"/>
        <v>0</v>
      </c>
      <c r="M12" s="93">
        <f t="shared" si="4"/>
        <v>0</v>
      </c>
      <c r="N12" s="94">
        <f t="shared" si="5"/>
        <v>0</v>
      </c>
      <c r="O12" s="94">
        <f t="shared" si="8"/>
        <v>0</v>
      </c>
      <c r="P12" s="92">
        <f t="shared" si="6"/>
        <v>0</v>
      </c>
      <c r="Q12" s="95">
        <f t="shared" si="7"/>
        <v>0</v>
      </c>
      <c r="R12" s="96"/>
    </row>
    <row r="13" spans="1:18" x14ac:dyDescent="0.3">
      <c r="A13" s="83" t="str">
        <f>IF(TRIM(H13)&lt;&gt;"",COUNTA(H$9:$H13)&amp;"","")</f>
        <v>5</v>
      </c>
      <c r="B13" s="84"/>
      <c r="C13" s="84"/>
      <c r="D13" s="85"/>
      <c r="E13" s="97" t="s">
        <v>92</v>
      </c>
      <c r="F13" s="87">
        <v>1</v>
      </c>
      <c r="H13" s="88" t="s">
        <v>80</v>
      </c>
      <c r="I13" s="89">
        <f t="shared" ref="I13" si="9">IF(F13=0,"",0)</f>
        <v>0</v>
      </c>
      <c r="J13" s="90">
        <f t="shared" ref="J13" si="10">IF(F13=0,"",F13+(F13*I13))</f>
        <v>1</v>
      </c>
      <c r="K13" s="91">
        <f t="shared" ref="K13" si="11">IF(F13=0,"",0)</f>
        <v>0</v>
      </c>
      <c r="L13" s="92">
        <f t="shared" ref="L13" si="12">IF(F13=0,"",K13*J13)</f>
        <v>0</v>
      </c>
      <c r="M13" s="93">
        <f t="shared" ref="M13" si="13">IF(F13=0,"",M$7)</f>
        <v>0</v>
      </c>
      <c r="N13" s="94">
        <f t="shared" ref="N13" si="14">IF(F13=0,"",0)</f>
        <v>0</v>
      </c>
      <c r="O13" s="94">
        <f t="shared" ref="O13" si="15">IF(F13=0,"",N13*J13)</f>
        <v>0</v>
      </c>
      <c r="P13" s="92">
        <f t="shared" ref="P13" si="16">IF(F13=0,"",O13*M13)</f>
        <v>0</v>
      </c>
      <c r="Q13" s="95">
        <f t="shared" ref="Q13" si="17">IF(F13=0,"",L13+P13)</f>
        <v>0</v>
      </c>
      <c r="R13" s="96"/>
    </row>
    <row r="14" spans="1:18" ht="15" thickBot="1" x14ac:dyDescent="0.35">
      <c r="A14" s="83" t="str">
        <f>IF(TRIM(H14)&lt;&gt;"",COUNTA(H$9:$H14)&amp;"","")</f>
        <v/>
      </c>
      <c r="B14" s="98"/>
      <c r="C14" s="98"/>
      <c r="D14" s="85"/>
      <c r="E14" s="99"/>
      <c r="F14" s="87"/>
      <c r="H14" s="88"/>
      <c r="I14" s="89" t="str">
        <f t="shared" ref="I14" si="18">IF(F14=0,"",0)</f>
        <v/>
      </c>
      <c r="J14" s="90" t="str">
        <f t="shared" ref="J14" si="19">IF(F14=0,"",F14+(F14*I14))</f>
        <v/>
      </c>
      <c r="K14" s="91" t="str">
        <f t="shared" ref="K14" si="20">IF(F14=0,"",0)</f>
        <v/>
      </c>
      <c r="L14" s="92" t="str">
        <f t="shared" ref="L14" si="21">IF(F14=0,"",K14*J14)</f>
        <v/>
      </c>
      <c r="M14" s="93" t="str">
        <f t="shared" ref="M14" si="22">IF(F14=0,"",M$7)</f>
        <v/>
      </c>
      <c r="N14" s="94" t="str">
        <f t="shared" ref="N14" si="23">IF(F14=0,"",0)</f>
        <v/>
      </c>
      <c r="O14" s="94" t="str">
        <f t="shared" ref="O14" si="24">IF(F14=0,"",N14*J14)</f>
        <v/>
      </c>
      <c r="P14" s="92" t="str">
        <f t="shared" ref="P14" si="25">IF(F14=0,"",O14*M14)</f>
        <v/>
      </c>
      <c r="Q14" s="95" t="str">
        <f t="shared" ref="Q14" si="26">IF(F14=0,"",L14+P14)</f>
        <v/>
      </c>
      <c r="R14" s="96"/>
    </row>
    <row r="15" spans="1:18" s="111" customFormat="1" ht="16.2" thickBot="1" x14ac:dyDescent="0.35">
      <c r="A15" s="83" t="str">
        <f>IF(TRIM(H15)&lt;&gt;"",COUNTA(H$9:$H15)&amp;"","")</f>
        <v/>
      </c>
      <c r="B15" s="100"/>
      <c r="C15" s="100"/>
      <c r="D15" s="101"/>
      <c r="E15" s="102"/>
      <c r="F15" s="103"/>
      <c r="H15" s="104"/>
      <c r="I15" s="105" t="s">
        <v>12</v>
      </c>
      <c r="J15" s="106"/>
      <c r="K15" s="107">
        <f>SUM(L$8:L$14)</f>
        <v>0</v>
      </c>
      <c r="L15" s="199" t="s">
        <v>13</v>
      </c>
      <c r="M15" s="200"/>
      <c r="N15" s="108">
        <f>SUM(P$8:P$14)</f>
        <v>0</v>
      </c>
      <c r="O15" s="199" t="s">
        <v>42</v>
      </c>
      <c r="P15" s="200"/>
      <c r="Q15" s="109">
        <f>SUM(O$8:O$14)</f>
        <v>0</v>
      </c>
      <c r="R15" s="110">
        <f>SUM(Q$8:Q$14)</f>
        <v>0</v>
      </c>
    </row>
    <row r="16" spans="1:18" s="141" customFormat="1" ht="20.100000000000001" customHeight="1" x14ac:dyDescent="0.3">
      <c r="A16" s="147" t="str">
        <f>IF(TRIM(H16)&lt;&gt;"",COUNTA(H$9:$H16)&amp;"","")</f>
        <v/>
      </c>
      <c r="B16" s="148"/>
      <c r="C16" s="148"/>
      <c r="D16" s="149">
        <v>40000</v>
      </c>
      <c r="E16" s="149" t="s">
        <v>58</v>
      </c>
      <c r="F16" s="150"/>
      <c r="G16" s="151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52"/>
    </row>
    <row r="17" spans="1:18" s="113" customFormat="1" ht="19.2" customHeight="1" x14ac:dyDescent="0.3">
      <c r="A17" s="83" t="str">
        <f>IF(TRIM(H17)&lt;&gt;"",COUNTA(H$9:$H17)&amp;"","")</f>
        <v/>
      </c>
      <c r="B17" s="112"/>
      <c r="C17" s="112"/>
      <c r="D17" s="85" t="s">
        <v>47</v>
      </c>
      <c r="E17" s="153" t="s">
        <v>46</v>
      </c>
      <c r="F17" s="87"/>
      <c r="H17" s="88"/>
      <c r="I17" s="89" t="str">
        <f t="shared" ref="I17:I24" si="27">IF(F17=0,"",0)</f>
        <v/>
      </c>
      <c r="J17" s="90" t="str">
        <f t="shared" ref="J17:J24" si="28">IF(F17=0,"",F17+(F17*I17))</f>
        <v/>
      </c>
      <c r="K17" s="91" t="str">
        <f t="shared" ref="K17:K24" si="29">IF(F17=0,"",0)</f>
        <v/>
      </c>
      <c r="L17" s="92" t="str">
        <f t="shared" ref="L17:L24" si="30">IF(F17=0,"",K17*J17)</f>
        <v/>
      </c>
      <c r="M17" s="93" t="str">
        <f t="shared" ref="M17:M24" si="31">IF(F17=0,"",M$7)</f>
        <v/>
      </c>
      <c r="N17" s="94" t="str">
        <f t="shared" ref="N17:N24" si="32">IF(F17=0,"",0)</f>
        <v/>
      </c>
      <c r="O17" s="94" t="str">
        <f t="shared" ref="O17:O24" si="33">IF(F17=0,"",N17*J17)</f>
        <v/>
      </c>
      <c r="P17" s="92" t="str">
        <f t="shared" ref="P17:P24" si="34">IF(F17=0,"",O17*M17)</f>
        <v/>
      </c>
      <c r="Q17" s="95" t="str">
        <f t="shared" ref="Q17:Q24" si="35">IF(F17=0,"",L17+P17)</f>
        <v/>
      </c>
      <c r="R17" s="96"/>
    </row>
    <row r="18" spans="1:18" ht="41.4" x14ac:dyDescent="0.3">
      <c r="A18" s="83" t="str">
        <f>IF(TRIM(H18)&lt;&gt;"",COUNTA(H$9:$H18)&amp;"","")</f>
        <v>6</v>
      </c>
      <c r="B18" s="209" t="s">
        <v>93</v>
      </c>
      <c r="C18" s="203" t="s">
        <v>94</v>
      </c>
      <c r="D18" s="206"/>
      <c r="E18" s="97" t="s">
        <v>106</v>
      </c>
      <c r="F18" s="87">
        <v>630</v>
      </c>
      <c r="G18" s="64">
        <f>9.167*23+8.83*11.5+9.167*11.5*3</f>
        <v>628.64750000000004</v>
      </c>
      <c r="H18" s="88" t="s">
        <v>69</v>
      </c>
      <c r="I18" s="89">
        <v>0.1</v>
      </c>
      <c r="J18" s="90">
        <f t="shared" si="28"/>
        <v>693</v>
      </c>
      <c r="K18" s="91">
        <f t="shared" si="29"/>
        <v>0</v>
      </c>
      <c r="L18" s="92">
        <f t="shared" si="30"/>
        <v>0</v>
      </c>
      <c r="M18" s="93">
        <f t="shared" si="31"/>
        <v>0</v>
      </c>
      <c r="N18" s="94">
        <f t="shared" si="32"/>
        <v>0</v>
      </c>
      <c r="O18" s="94">
        <f t="shared" si="33"/>
        <v>0</v>
      </c>
      <c r="P18" s="92">
        <f t="shared" si="34"/>
        <v>0</v>
      </c>
      <c r="Q18" s="95">
        <f t="shared" si="35"/>
        <v>0</v>
      </c>
      <c r="R18" s="96"/>
    </row>
    <row r="19" spans="1:18" ht="19.05" customHeight="1" x14ac:dyDescent="0.3">
      <c r="A19" s="83" t="str">
        <f>IF(TRIM(H19)&lt;&gt;"",COUNTA(H$9:$H19)&amp;"","")</f>
        <v>7</v>
      </c>
      <c r="B19" s="210"/>
      <c r="C19" s="204"/>
      <c r="D19" s="207"/>
      <c r="E19" s="97" t="s">
        <v>95</v>
      </c>
      <c r="F19" s="87">
        <v>965</v>
      </c>
      <c r="G19" s="64">
        <f>71*6+52*10.34</f>
        <v>963.68</v>
      </c>
      <c r="H19" s="88" t="s">
        <v>69</v>
      </c>
      <c r="I19" s="89">
        <v>0.1</v>
      </c>
      <c r="J19" s="90">
        <f t="shared" ref="J19" si="36">IF(F19=0,"",F19+(F19*I19))</f>
        <v>1061.5</v>
      </c>
      <c r="K19" s="91">
        <f t="shared" ref="K19" si="37">IF(F19=0,"",0)</f>
        <v>0</v>
      </c>
      <c r="L19" s="92">
        <f t="shared" ref="L19" si="38">IF(F19=0,"",K19*J19)</f>
        <v>0</v>
      </c>
      <c r="M19" s="93">
        <f t="shared" ref="M19" si="39">IF(F19=0,"",M$7)</f>
        <v>0</v>
      </c>
      <c r="N19" s="94">
        <f t="shared" ref="N19" si="40">IF(F19=0,"",0)</f>
        <v>0</v>
      </c>
      <c r="O19" s="94">
        <f t="shared" ref="O19" si="41">IF(F19=0,"",N19*J19)</f>
        <v>0</v>
      </c>
      <c r="P19" s="92">
        <f t="shared" ref="P19" si="42">IF(F19=0,"",O19*M19)</f>
        <v>0</v>
      </c>
      <c r="Q19" s="95">
        <f t="shared" ref="Q19" si="43">IF(F19=0,"",L19+P19)</f>
        <v>0</v>
      </c>
      <c r="R19" s="96"/>
    </row>
    <row r="20" spans="1:18" ht="41.4" x14ac:dyDescent="0.3">
      <c r="A20" s="83" t="str">
        <f>IF(TRIM(H20)&lt;&gt;"",COUNTA(H$9:$H20)&amp;"","")</f>
        <v>8</v>
      </c>
      <c r="B20" s="210"/>
      <c r="C20" s="204"/>
      <c r="D20" s="207"/>
      <c r="E20" s="97" t="s">
        <v>107</v>
      </c>
      <c r="F20" s="87">
        <v>4030</v>
      </c>
      <c r="G20" s="64">
        <f>9.34*99+9.167*124.5+16*12.5+64*9.167*3</f>
        <v>4026.0155</v>
      </c>
      <c r="H20" s="88" t="s">
        <v>69</v>
      </c>
      <c r="I20" s="89">
        <v>0.1</v>
      </c>
      <c r="J20" s="90">
        <f t="shared" si="28"/>
        <v>4433</v>
      </c>
      <c r="K20" s="91">
        <f t="shared" si="29"/>
        <v>0</v>
      </c>
      <c r="L20" s="92">
        <f t="shared" si="30"/>
        <v>0</v>
      </c>
      <c r="M20" s="93">
        <f t="shared" si="31"/>
        <v>0</v>
      </c>
      <c r="N20" s="94">
        <f t="shared" si="32"/>
        <v>0</v>
      </c>
      <c r="O20" s="94">
        <f t="shared" si="33"/>
        <v>0</v>
      </c>
      <c r="P20" s="92">
        <f t="shared" si="34"/>
        <v>0</v>
      </c>
      <c r="Q20" s="95">
        <f t="shared" si="35"/>
        <v>0</v>
      </c>
      <c r="R20" s="96"/>
    </row>
    <row r="21" spans="1:18" ht="41.4" x14ac:dyDescent="0.3">
      <c r="A21" s="83" t="str">
        <f>IF(TRIM(H21)&lt;&gt;"",COUNTA(H$9:$H21)&amp;"","")</f>
        <v>9</v>
      </c>
      <c r="B21" s="211"/>
      <c r="C21" s="205"/>
      <c r="D21" s="208"/>
      <c r="E21" s="97" t="s">
        <v>108</v>
      </c>
      <c r="F21" s="87">
        <v>535</v>
      </c>
      <c r="G21" s="64">
        <f>125*4.25</f>
        <v>531.25</v>
      </c>
      <c r="H21" s="88" t="s">
        <v>69</v>
      </c>
      <c r="I21" s="89">
        <v>0.1</v>
      </c>
      <c r="J21" s="90">
        <f t="shared" si="28"/>
        <v>588.5</v>
      </c>
      <c r="K21" s="91">
        <f t="shared" si="29"/>
        <v>0</v>
      </c>
      <c r="L21" s="92">
        <f t="shared" si="30"/>
        <v>0</v>
      </c>
      <c r="M21" s="93">
        <f t="shared" si="31"/>
        <v>0</v>
      </c>
      <c r="N21" s="94">
        <f t="shared" si="32"/>
        <v>0</v>
      </c>
      <c r="O21" s="94">
        <f t="shared" si="33"/>
        <v>0</v>
      </c>
      <c r="P21" s="92">
        <f t="shared" si="34"/>
        <v>0</v>
      </c>
      <c r="Q21" s="95">
        <f t="shared" si="35"/>
        <v>0</v>
      </c>
      <c r="R21" s="96"/>
    </row>
    <row r="22" spans="1:18" s="113" customFormat="1" ht="19.2" customHeight="1" x14ac:dyDescent="0.3">
      <c r="A22" s="83" t="str">
        <f>IF(TRIM(H22)&lt;&gt;"",COUNTA(H$9:$H22)&amp;"","")</f>
        <v/>
      </c>
      <c r="B22" s="112"/>
      <c r="C22" s="112"/>
      <c r="D22" s="85" t="s">
        <v>49</v>
      </c>
      <c r="E22" s="153" t="s">
        <v>48</v>
      </c>
      <c r="F22" s="87"/>
      <c r="H22" s="88"/>
      <c r="I22" s="89" t="str">
        <f t="shared" si="27"/>
        <v/>
      </c>
      <c r="J22" s="90" t="str">
        <f t="shared" si="28"/>
        <v/>
      </c>
      <c r="K22" s="91" t="str">
        <f t="shared" si="29"/>
        <v/>
      </c>
      <c r="L22" s="92" t="str">
        <f t="shared" si="30"/>
        <v/>
      </c>
      <c r="M22" s="93" t="str">
        <f t="shared" si="31"/>
        <v/>
      </c>
      <c r="N22" s="94" t="str">
        <f t="shared" si="32"/>
        <v/>
      </c>
      <c r="O22" s="94" t="str">
        <f t="shared" si="33"/>
        <v/>
      </c>
      <c r="P22" s="92" t="str">
        <f t="shared" si="34"/>
        <v/>
      </c>
      <c r="Q22" s="95" t="str">
        <f t="shared" si="35"/>
        <v/>
      </c>
      <c r="R22" s="96"/>
    </row>
    <row r="23" spans="1:18" ht="55.2" x14ac:dyDescent="0.3">
      <c r="A23" s="83" t="str">
        <f>IF(TRIM(H23)&lt;&gt;"",COUNTA(H$9:$H23)&amp;"","")</f>
        <v>10</v>
      </c>
      <c r="B23" s="84" t="s">
        <v>96</v>
      </c>
      <c r="C23" s="84" t="s">
        <v>98</v>
      </c>
      <c r="D23" s="85"/>
      <c r="E23" s="97" t="s">
        <v>97</v>
      </c>
      <c r="F23" s="87">
        <v>960</v>
      </c>
      <c r="H23" s="88" t="s">
        <v>69</v>
      </c>
      <c r="I23" s="89">
        <v>0.1</v>
      </c>
      <c r="J23" s="90">
        <f t="shared" si="28"/>
        <v>1056</v>
      </c>
      <c r="K23" s="91">
        <f t="shared" si="29"/>
        <v>0</v>
      </c>
      <c r="L23" s="92">
        <f t="shared" si="30"/>
        <v>0</v>
      </c>
      <c r="M23" s="93">
        <f t="shared" si="31"/>
        <v>0</v>
      </c>
      <c r="N23" s="94">
        <f t="shared" si="32"/>
        <v>0</v>
      </c>
      <c r="O23" s="94">
        <f t="shared" si="33"/>
        <v>0</v>
      </c>
      <c r="P23" s="92">
        <f t="shared" si="34"/>
        <v>0</v>
      </c>
      <c r="Q23" s="95">
        <f t="shared" si="35"/>
        <v>0</v>
      </c>
      <c r="R23" s="96"/>
    </row>
    <row r="24" spans="1:18" ht="15" thickBot="1" x14ac:dyDescent="0.35">
      <c r="A24" s="83" t="str">
        <f>IF(TRIM(H24)&lt;&gt;"",COUNTA(H$9:$H24)&amp;"","")</f>
        <v/>
      </c>
      <c r="B24" s="98"/>
      <c r="C24" s="98"/>
      <c r="D24" s="85"/>
      <c r="E24" s="99"/>
      <c r="F24" s="87"/>
      <c r="H24" s="88"/>
      <c r="I24" s="89" t="str">
        <f t="shared" si="27"/>
        <v/>
      </c>
      <c r="J24" s="90" t="str">
        <f t="shared" si="28"/>
        <v/>
      </c>
      <c r="K24" s="91" t="str">
        <f t="shared" si="29"/>
        <v/>
      </c>
      <c r="L24" s="92" t="str">
        <f t="shared" si="30"/>
        <v/>
      </c>
      <c r="M24" s="93" t="str">
        <f t="shared" si="31"/>
        <v/>
      </c>
      <c r="N24" s="94" t="str">
        <f t="shared" si="32"/>
        <v/>
      </c>
      <c r="O24" s="94" t="str">
        <f t="shared" si="33"/>
        <v/>
      </c>
      <c r="P24" s="92" t="str">
        <f t="shared" si="34"/>
        <v/>
      </c>
      <c r="Q24" s="95" t="str">
        <f t="shared" si="35"/>
        <v/>
      </c>
      <c r="R24" s="96"/>
    </row>
    <row r="25" spans="1:18" s="111" customFormat="1" ht="15.6" x14ac:dyDescent="0.3">
      <c r="A25" s="83" t="str">
        <f>IF(TRIM(H25)&lt;&gt;"",COUNTA(H$9:$H25)&amp;"","")</f>
        <v/>
      </c>
      <c r="B25" s="100"/>
      <c r="C25" s="100"/>
      <c r="D25" s="101"/>
      <c r="E25" s="102"/>
      <c r="F25" s="103"/>
      <c r="H25" s="104"/>
      <c r="I25" s="105" t="s">
        <v>12</v>
      </c>
      <c r="J25" s="106"/>
      <c r="K25" s="107">
        <f>SUM(L$16:L$24)</f>
        <v>0</v>
      </c>
      <c r="L25" s="199" t="s">
        <v>13</v>
      </c>
      <c r="M25" s="200"/>
      <c r="N25" s="108">
        <f>SUM(P$16:P$24)</f>
        <v>0</v>
      </c>
      <c r="O25" s="199" t="s">
        <v>42</v>
      </c>
      <c r="P25" s="200"/>
      <c r="Q25" s="109">
        <f>SUM(O$16:O$24)</f>
        <v>0</v>
      </c>
      <c r="R25" s="110">
        <f>SUM(Q$16:Q$24)</f>
        <v>0</v>
      </c>
    </row>
    <row r="26" spans="1:18" s="141" customFormat="1" ht="19.2" customHeight="1" x14ac:dyDescent="0.3">
      <c r="A26" s="147" t="str">
        <f>IF(TRIM(H26)&lt;&gt;"",COUNTA(H$9:$H26)&amp;"","")</f>
        <v/>
      </c>
      <c r="B26" s="148"/>
      <c r="C26" s="148"/>
      <c r="D26" s="149">
        <v>70000</v>
      </c>
      <c r="E26" s="149" t="s">
        <v>54</v>
      </c>
      <c r="F26" s="150"/>
      <c r="G26" s="151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52"/>
    </row>
    <row r="27" spans="1:18" s="113" customFormat="1" ht="19.2" customHeight="1" x14ac:dyDescent="0.3">
      <c r="A27" s="83" t="str">
        <f>IF(TRIM(H27)&lt;&gt;"",COUNTA(H$9:$H27)&amp;"","")</f>
        <v/>
      </c>
      <c r="B27" s="112"/>
      <c r="C27" s="112"/>
      <c r="D27" s="85" t="s">
        <v>51</v>
      </c>
      <c r="E27" s="154" t="s">
        <v>50</v>
      </c>
      <c r="F27" s="87"/>
      <c r="H27" s="88"/>
      <c r="I27" s="89" t="str">
        <f t="shared" ref="I27" si="44">IF(F27=0,"",0)</f>
        <v/>
      </c>
      <c r="J27" s="90" t="str">
        <f t="shared" ref="J27:J30" si="45">IF(F27=0,"",F27+(F27*I27))</f>
        <v/>
      </c>
      <c r="K27" s="91" t="str">
        <f t="shared" ref="K27:K30" si="46">IF(F27=0,"",0)</f>
        <v/>
      </c>
      <c r="L27" s="92" t="str">
        <f t="shared" ref="L27:L30" si="47">IF(F27=0,"",K27*J27)</f>
        <v/>
      </c>
      <c r="M27" s="93" t="str">
        <f t="shared" ref="M27:M30" si="48">IF(F27=0,"",M$7)</f>
        <v/>
      </c>
      <c r="N27" s="94" t="str">
        <f t="shared" ref="N27:N30" si="49">IF(F27=0,"",0)</f>
        <v/>
      </c>
      <c r="O27" s="94" t="str">
        <f t="shared" ref="O27:O30" si="50">IF(F27=0,"",N27*J27)</f>
        <v/>
      </c>
      <c r="P27" s="92" t="str">
        <f t="shared" ref="P27:P30" si="51">IF(F27=0,"",O27*M27)</f>
        <v/>
      </c>
      <c r="Q27" s="95" t="str">
        <f t="shared" ref="Q27:Q30" si="52">IF(F27=0,"",L27+P27)</f>
        <v/>
      </c>
      <c r="R27" s="96"/>
    </row>
    <row r="28" spans="1:18" ht="55.2" x14ac:dyDescent="0.3">
      <c r="A28" s="83" t="str">
        <f>IF(TRIM(H28)&lt;&gt;"",COUNTA(H$9:$H28)&amp;"","")</f>
        <v>11</v>
      </c>
      <c r="B28" s="84" t="s">
        <v>100</v>
      </c>
      <c r="C28" s="84"/>
      <c r="D28" s="85"/>
      <c r="E28" s="97" t="s">
        <v>103</v>
      </c>
      <c r="F28" s="87">
        <v>850</v>
      </c>
      <c r="H28" s="88" t="s">
        <v>69</v>
      </c>
      <c r="I28" s="89">
        <v>0.1</v>
      </c>
      <c r="J28" s="90">
        <f>IF(F28=0,"",F28+(F28*I28))</f>
        <v>935</v>
      </c>
      <c r="K28" s="91">
        <f>IF(F28=0,"",0)</f>
        <v>0</v>
      </c>
      <c r="L28" s="92">
        <f>IF(F28=0,"",K28*J28)</f>
        <v>0</v>
      </c>
      <c r="M28" s="93">
        <f>IF(F28=0,"",M$7)</f>
        <v>0</v>
      </c>
      <c r="N28" s="94">
        <f>IF(F28=0,"",0)</f>
        <v>0</v>
      </c>
      <c r="O28" s="94">
        <f>IF(F28=0,"",N28*J28)</f>
        <v>0</v>
      </c>
      <c r="P28" s="92">
        <f>IF(F28=0,"",O28*M28)</f>
        <v>0</v>
      </c>
      <c r="Q28" s="95">
        <f>IF(F28=0,"",L28+P28)</f>
        <v>0</v>
      </c>
      <c r="R28" s="96"/>
    </row>
    <row r="29" spans="1:18" ht="55.2" x14ac:dyDescent="0.3">
      <c r="A29" s="83" t="str">
        <f>IF(TRIM(H29)&lt;&gt;"",COUNTA(H$9:$H29)&amp;"","")</f>
        <v>12</v>
      </c>
      <c r="B29" s="84" t="s">
        <v>100</v>
      </c>
      <c r="C29" s="84" t="s">
        <v>102</v>
      </c>
      <c r="D29" s="85"/>
      <c r="E29" s="97" t="s">
        <v>105</v>
      </c>
      <c r="F29" s="87">
        <v>350</v>
      </c>
      <c r="H29" s="88" t="s">
        <v>69</v>
      </c>
      <c r="I29" s="89">
        <v>0.1</v>
      </c>
      <c r="J29" s="90">
        <f>IF(F29=0,"",F29+(F29*I29))</f>
        <v>385</v>
      </c>
      <c r="K29" s="91">
        <f>IF(F29=0,"",0)</f>
        <v>0</v>
      </c>
      <c r="L29" s="92">
        <f>IF(F29=0,"",K29*J29)</f>
        <v>0</v>
      </c>
      <c r="M29" s="93">
        <f>IF(F29=0,"",M$7)</f>
        <v>0</v>
      </c>
      <c r="N29" s="94">
        <f>IF(F29=0,"",0)</f>
        <v>0</v>
      </c>
      <c r="O29" s="94">
        <f>IF(F29=0,"",N29*J29)</f>
        <v>0</v>
      </c>
      <c r="P29" s="92">
        <f>IF(F29=0,"",O29*M29)</f>
        <v>0</v>
      </c>
      <c r="Q29" s="95">
        <f>IF(F29=0,"",L29+P29)</f>
        <v>0</v>
      </c>
      <c r="R29" s="96"/>
    </row>
    <row r="30" spans="1:18" x14ac:dyDescent="0.3">
      <c r="A30" s="83" t="str">
        <f>IF(TRIM(H30)&lt;&gt;"",COUNTA(H$9:$H30)&amp;"","")</f>
        <v>13</v>
      </c>
      <c r="B30" s="84" t="s">
        <v>100</v>
      </c>
      <c r="C30" s="84"/>
      <c r="D30" s="85"/>
      <c r="E30" s="97" t="s">
        <v>104</v>
      </c>
      <c r="F30" s="87">
        <v>320</v>
      </c>
      <c r="H30" s="88" t="s">
        <v>78</v>
      </c>
      <c r="I30" s="89">
        <v>0.1</v>
      </c>
      <c r="J30" s="90">
        <f t="shared" si="45"/>
        <v>352</v>
      </c>
      <c r="K30" s="91">
        <f t="shared" si="46"/>
        <v>0</v>
      </c>
      <c r="L30" s="92">
        <f t="shared" si="47"/>
        <v>0</v>
      </c>
      <c r="M30" s="93">
        <f t="shared" si="48"/>
        <v>0</v>
      </c>
      <c r="N30" s="94">
        <f t="shared" si="49"/>
        <v>0</v>
      </c>
      <c r="O30" s="94">
        <f t="shared" si="50"/>
        <v>0</v>
      </c>
      <c r="P30" s="92">
        <f t="shared" si="51"/>
        <v>0</v>
      </c>
      <c r="Q30" s="95">
        <f t="shared" si="52"/>
        <v>0</v>
      </c>
      <c r="R30" s="96"/>
    </row>
    <row r="31" spans="1:18" s="113" customFormat="1" ht="19.2" customHeight="1" x14ac:dyDescent="0.3">
      <c r="A31" s="83" t="str">
        <f>IF(TRIM(H31)&lt;&gt;"",COUNTA(H$9:$H31)&amp;"","")</f>
        <v/>
      </c>
      <c r="B31" s="112"/>
      <c r="C31" s="112"/>
      <c r="D31" s="85" t="s">
        <v>53</v>
      </c>
      <c r="E31" s="154" t="s">
        <v>52</v>
      </c>
      <c r="F31" s="87"/>
      <c r="H31" s="88"/>
      <c r="I31" s="89" t="str">
        <f t="shared" ref="I31:I34" si="53">IF(F31=0,"",0)</f>
        <v/>
      </c>
      <c r="J31" s="90" t="str">
        <f t="shared" ref="J31:J34" si="54">IF(F31=0,"",F31+(F31*I31))</f>
        <v/>
      </c>
      <c r="K31" s="91" t="str">
        <f t="shared" ref="K31:K34" si="55">IF(F31=0,"",0)</f>
        <v/>
      </c>
      <c r="L31" s="92" t="str">
        <f t="shared" ref="L31:L34" si="56">IF(F31=0,"",K31*J31)</f>
        <v/>
      </c>
      <c r="M31" s="93" t="str">
        <f t="shared" ref="M31:M34" si="57">IF(F31=0,"",M$7)</f>
        <v/>
      </c>
      <c r="N31" s="94" t="str">
        <f t="shared" ref="N31:N34" si="58">IF(F31=0,"",0)</f>
        <v/>
      </c>
      <c r="O31" s="94" t="str">
        <f t="shared" ref="O31:O34" si="59">IF(F31=0,"",N31*J31)</f>
        <v/>
      </c>
      <c r="P31" s="92" t="str">
        <f t="shared" ref="P31:P34" si="60">IF(F31=0,"",O31*M31)</f>
        <v/>
      </c>
      <c r="Q31" s="95" t="str">
        <f t="shared" ref="Q31:Q34" si="61">IF(F31=0,"",L31+P31)</f>
        <v/>
      </c>
      <c r="R31" s="96"/>
    </row>
    <row r="32" spans="1:18" x14ac:dyDescent="0.3">
      <c r="A32" s="83" t="str">
        <f>IF(TRIM(H32)&lt;&gt;"",COUNTA(H$9:$H32)&amp;"","")</f>
        <v>14</v>
      </c>
      <c r="B32" s="84" t="s">
        <v>100</v>
      </c>
      <c r="C32" s="84" t="s">
        <v>98</v>
      </c>
      <c r="D32" s="85"/>
      <c r="E32" s="97" t="s">
        <v>99</v>
      </c>
      <c r="F32" s="87">
        <v>125</v>
      </c>
      <c r="H32" s="88" t="s">
        <v>78</v>
      </c>
      <c r="I32" s="89">
        <v>0.1</v>
      </c>
      <c r="J32" s="90">
        <f t="shared" si="54"/>
        <v>137.5</v>
      </c>
      <c r="K32" s="91">
        <f t="shared" si="55"/>
        <v>0</v>
      </c>
      <c r="L32" s="92">
        <f t="shared" si="56"/>
        <v>0</v>
      </c>
      <c r="M32" s="93">
        <f t="shared" si="57"/>
        <v>0</v>
      </c>
      <c r="N32" s="94">
        <f t="shared" si="58"/>
        <v>0</v>
      </c>
      <c r="O32" s="94">
        <f t="shared" si="59"/>
        <v>0</v>
      </c>
      <c r="P32" s="92">
        <f t="shared" si="60"/>
        <v>0</v>
      </c>
      <c r="Q32" s="95">
        <f t="shared" si="61"/>
        <v>0</v>
      </c>
      <c r="R32" s="96"/>
    </row>
    <row r="33" spans="1:18" x14ac:dyDescent="0.3">
      <c r="A33" s="83" t="str">
        <f>IF(TRIM(H33)&lt;&gt;"",COUNTA(H$9:$H33)&amp;"","")</f>
        <v>15</v>
      </c>
      <c r="B33" s="84" t="s">
        <v>100</v>
      </c>
      <c r="C33" s="84" t="s">
        <v>102</v>
      </c>
      <c r="D33" s="85"/>
      <c r="E33" s="97" t="s">
        <v>101</v>
      </c>
      <c r="F33" s="87">
        <v>110</v>
      </c>
      <c r="H33" s="88" t="s">
        <v>78</v>
      </c>
      <c r="I33" s="89">
        <v>0.1</v>
      </c>
      <c r="J33" s="90">
        <f t="shared" si="54"/>
        <v>121</v>
      </c>
      <c r="K33" s="91">
        <f t="shared" si="55"/>
        <v>0</v>
      </c>
      <c r="L33" s="92">
        <f t="shared" si="56"/>
        <v>0</v>
      </c>
      <c r="M33" s="93">
        <f t="shared" si="57"/>
        <v>0</v>
      </c>
      <c r="N33" s="94">
        <f t="shared" si="58"/>
        <v>0</v>
      </c>
      <c r="O33" s="94">
        <f t="shared" si="59"/>
        <v>0</v>
      </c>
      <c r="P33" s="92">
        <f t="shared" si="60"/>
        <v>0</v>
      </c>
      <c r="Q33" s="95">
        <f t="shared" si="61"/>
        <v>0</v>
      </c>
      <c r="R33" s="96"/>
    </row>
    <row r="34" spans="1:18" ht="15" thickBot="1" x14ac:dyDescent="0.35">
      <c r="A34" s="83" t="str">
        <f>IF(TRIM(H34)&lt;&gt;"",COUNTA(H$9:$H34)&amp;"","")</f>
        <v/>
      </c>
      <c r="B34" s="98"/>
      <c r="C34" s="98"/>
      <c r="D34" s="85"/>
      <c r="E34" s="99"/>
      <c r="F34" s="87"/>
      <c r="H34" s="88"/>
      <c r="I34" s="89" t="str">
        <f t="shared" si="53"/>
        <v/>
      </c>
      <c r="J34" s="90" t="str">
        <f t="shared" si="54"/>
        <v/>
      </c>
      <c r="K34" s="91" t="str">
        <f t="shared" si="55"/>
        <v/>
      </c>
      <c r="L34" s="92" t="str">
        <f t="shared" si="56"/>
        <v/>
      </c>
      <c r="M34" s="93" t="str">
        <f t="shared" si="57"/>
        <v/>
      </c>
      <c r="N34" s="94" t="str">
        <f t="shared" si="58"/>
        <v/>
      </c>
      <c r="O34" s="94" t="str">
        <f t="shared" si="59"/>
        <v/>
      </c>
      <c r="P34" s="92" t="str">
        <f t="shared" si="60"/>
        <v/>
      </c>
      <c r="Q34" s="95" t="str">
        <f t="shared" si="61"/>
        <v/>
      </c>
      <c r="R34" s="96"/>
    </row>
    <row r="35" spans="1:18" s="111" customFormat="1" ht="16.2" thickBot="1" x14ac:dyDescent="0.35">
      <c r="A35" s="83" t="str">
        <f>IF(TRIM(H35)&lt;&gt;"",COUNTA(H$9:$H35)&amp;"","")</f>
        <v/>
      </c>
      <c r="B35" s="100"/>
      <c r="C35" s="100"/>
      <c r="D35" s="101"/>
      <c r="E35" s="102"/>
      <c r="F35" s="103"/>
      <c r="H35" s="104"/>
      <c r="I35" s="105" t="s">
        <v>12</v>
      </c>
      <c r="J35" s="106"/>
      <c r="K35" s="107">
        <f>SUM(L$26:L$34)</f>
        <v>0</v>
      </c>
      <c r="L35" s="199" t="s">
        <v>13</v>
      </c>
      <c r="M35" s="200"/>
      <c r="N35" s="108">
        <f>SUM(P$26:P$34)</f>
        <v>0</v>
      </c>
      <c r="O35" s="199" t="s">
        <v>42</v>
      </c>
      <c r="P35" s="200"/>
      <c r="Q35" s="109">
        <f>SUM(O$26:O$34)</f>
        <v>0</v>
      </c>
      <c r="R35" s="110">
        <f>SUM(Q$26:Q$34)</f>
        <v>0</v>
      </c>
    </row>
    <row r="36" spans="1:18" ht="15" thickBot="1" x14ac:dyDescent="0.35">
      <c r="A36" s="83" t="str">
        <f>IF(TRIM(H36)&lt;&gt;"",COUNTA(H$9:$H36)&amp;"","")</f>
        <v/>
      </c>
      <c r="B36" s="98"/>
      <c r="C36" s="98"/>
      <c r="D36" s="115"/>
      <c r="E36" s="99"/>
      <c r="F36" s="87"/>
      <c r="H36" s="88"/>
      <c r="I36" s="89" t="str">
        <f>IF(F36=0,"",0)</f>
        <v/>
      </c>
      <c r="J36" s="90" t="str">
        <f t="shared" ref="J36" si="62">IF(F36=0,"",F36+(F36*I36))</f>
        <v/>
      </c>
      <c r="K36" s="91" t="str">
        <f>IF(F36=0,"",0)</f>
        <v/>
      </c>
      <c r="L36" s="92" t="str">
        <f>IF(F36=0,"",K36*J36)</f>
        <v/>
      </c>
      <c r="M36" s="93" t="str">
        <f>IF(F36=0,"",M$7)</f>
        <v/>
      </c>
      <c r="N36" s="94" t="str">
        <f>IF(F36=0,"",0)</f>
        <v/>
      </c>
      <c r="O36" s="94" t="str">
        <f>IF(F36=0,"",N36*J36)</f>
        <v/>
      </c>
      <c r="P36" s="92" t="str">
        <f>IF(F36=0,"",O36*M36)</f>
        <v/>
      </c>
      <c r="Q36" s="95" t="str">
        <f>IF(F36=0,"",L36+P36)</f>
        <v/>
      </c>
      <c r="R36" s="96"/>
    </row>
    <row r="37" spans="1:18" s="111" customFormat="1" ht="16.2" thickBot="1" x14ac:dyDescent="0.35">
      <c r="A37" s="83" t="str">
        <f>IF(TRIM(H37)&lt;&gt;"",COUNTA(H$9:$H37)&amp;"","")</f>
        <v/>
      </c>
      <c r="B37" s="100"/>
      <c r="C37" s="100"/>
      <c r="D37" s="101"/>
      <c r="E37" s="102"/>
      <c r="F37" s="103"/>
      <c r="H37" s="104"/>
      <c r="I37" s="186" t="s">
        <v>75</v>
      </c>
      <c r="J37" s="188"/>
      <c r="K37" s="145">
        <f>SUM(L$8:L$36)</f>
        <v>0</v>
      </c>
      <c r="L37" s="214" t="s">
        <v>76</v>
      </c>
      <c r="M37" s="215"/>
      <c r="N37" s="155">
        <f>SUM(P$8:P$36)</f>
        <v>0</v>
      </c>
      <c r="O37" s="214" t="s">
        <v>77</v>
      </c>
      <c r="P37" s="215"/>
      <c r="Q37" s="155">
        <f>SUM(O$8:O$36)</f>
        <v>0</v>
      </c>
      <c r="R37" s="155">
        <f>SUM(R$8:R$36)</f>
        <v>0</v>
      </c>
    </row>
    <row r="38" spans="1:18" ht="15" thickBot="1" x14ac:dyDescent="0.35">
      <c r="A38" s="83" t="str">
        <f>IF(TRIM(H38)&lt;&gt;"",COUNTA(H$9:$H38)&amp;"","")</f>
        <v/>
      </c>
      <c r="B38" s="84"/>
      <c r="C38" s="84"/>
      <c r="D38" s="114"/>
      <c r="E38" s="86"/>
      <c r="F38" s="87"/>
      <c r="H38" s="88"/>
      <c r="I38" s="89" t="str">
        <f>IF(F38=0,"",0)</f>
        <v/>
      </c>
      <c r="J38" s="90" t="str">
        <f t="shared" ref="J38" si="63">IF(F38=0,"",F38+(F38*I38))</f>
        <v/>
      </c>
      <c r="K38" s="91" t="str">
        <f>IF(F38=0,"",0)</f>
        <v/>
      </c>
      <c r="L38" s="92" t="str">
        <f>IF(F38=0,"",K38*J38)</f>
        <v/>
      </c>
      <c r="M38" s="93" t="str">
        <f>IF(F38=0,"",M$7)</f>
        <v/>
      </c>
      <c r="N38" s="94" t="str">
        <f>IF(F38=0,"",0)</f>
        <v/>
      </c>
      <c r="O38" s="94" t="str">
        <f>IF(F38=0,"",N38*J38)</f>
        <v/>
      </c>
      <c r="P38" s="92" t="str">
        <f>IF(F38=0,"",O38*M38)</f>
        <v/>
      </c>
      <c r="Q38" s="95" t="str">
        <f>IF(F38=0,"",L38+P38)</f>
        <v/>
      </c>
      <c r="R38" s="96"/>
    </row>
    <row r="39" spans="1:18" ht="20.100000000000001" customHeight="1" thickBot="1" x14ac:dyDescent="0.35">
      <c r="A39" s="216" t="s">
        <v>26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8"/>
      <c r="R39" s="116">
        <f>SUM(L$9:$L$38)</f>
        <v>0</v>
      </c>
    </row>
    <row r="40" spans="1:18" ht="20.100000000000001" customHeight="1" thickBot="1" x14ac:dyDescent="0.35">
      <c r="A40" s="216" t="s">
        <v>27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8"/>
      <c r="R40" s="116">
        <f>SUM(P$9:P$38)</f>
        <v>0</v>
      </c>
    </row>
    <row r="41" spans="1:18" ht="20.100000000000001" customHeight="1" thickBot="1" x14ac:dyDescent="0.35">
      <c r="A41" s="216" t="s">
        <v>71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8"/>
      <c r="R41" s="117">
        <f>SUM(O$9:O$38)</f>
        <v>0</v>
      </c>
    </row>
    <row r="42" spans="1:18" ht="17.399999999999999" x14ac:dyDescent="0.3">
      <c r="A42" s="118"/>
      <c r="B42" s="119" t="s">
        <v>55</v>
      </c>
      <c r="C42" s="120"/>
      <c r="D42" s="121"/>
      <c r="E42" s="119"/>
      <c r="F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3"/>
    </row>
    <row r="43" spans="1:18" s="125" customFormat="1" ht="18" customHeight="1" x14ac:dyDescent="0.3">
      <c r="A43" s="124">
        <v>1</v>
      </c>
      <c r="B43" s="219" t="s">
        <v>85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</row>
    <row r="44" spans="1:18" s="125" customFormat="1" ht="18" customHeight="1" x14ac:dyDescent="0.3">
      <c r="A44" s="124">
        <v>2</v>
      </c>
      <c r="B44" s="219" t="s">
        <v>86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</row>
    <row r="45" spans="1:18" s="125" customFormat="1" ht="18" customHeight="1" x14ac:dyDescent="0.3">
      <c r="A45" s="124">
        <v>3</v>
      </c>
      <c r="B45" s="219" t="s">
        <v>57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</row>
    <row r="46" spans="1:18" s="125" customFormat="1" ht="18" customHeight="1" x14ac:dyDescent="0.3">
      <c r="A46" s="124">
        <v>4</v>
      </c>
      <c r="B46" s="219" t="s">
        <v>87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</row>
    <row r="47" spans="1:18" ht="21" thickBot="1" x14ac:dyDescent="0.35">
      <c r="A47" s="126"/>
      <c r="B47" s="127"/>
      <c r="C47" s="127"/>
      <c r="D47" s="128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</row>
  </sheetData>
  <mergeCells count="37">
    <mergeCell ref="C18:C21"/>
    <mergeCell ref="D18:D21"/>
    <mergeCell ref="B18:B21"/>
    <mergeCell ref="E47:R47"/>
    <mergeCell ref="L37:M37"/>
    <mergeCell ref="O37:P37"/>
    <mergeCell ref="A39:Q39"/>
    <mergeCell ref="A40:Q40"/>
    <mergeCell ref="A41:Q41"/>
    <mergeCell ref="I37:J37"/>
    <mergeCell ref="B43:R43"/>
    <mergeCell ref="B44:R44"/>
    <mergeCell ref="B45:R45"/>
    <mergeCell ref="B46:R46"/>
    <mergeCell ref="L35:M35"/>
    <mergeCell ref="O35:P35"/>
    <mergeCell ref="O15:P15"/>
    <mergeCell ref="L15:M15"/>
    <mergeCell ref="L25:M25"/>
    <mergeCell ref="O25:P25"/>
    <mergeCell ref="E2:M2"/>
    <mergeCell ref="N2:O2"/>
    <mergeCell ref="N4:O4"/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F5:M5"/>
    <mergeCell ref="N1:O1"/>
    <mergeCell ref="E1:M1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DD46D5-9D7D-4891-B899-5BAFDBE0242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Recap &amp; Summary</vt:lpstr>
      <vt:lpstr>Estimate</vt:lpstr>
      <vt:lpstr>'Bid Recap &amp; Summary'!Print_Area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{59DD46D5-9D7D-4891-B899-5BAFDBE02427}</vt:lpwstr>
  </property>
</Properties>
</file>