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24226"/>
  <xr:revisionPtr revIDLastSave="0" documentId="13_ncr:1_{F0E00AAC-B0E8-4F33-8C29-24A63AE97773}" xr6:coauthVersionLast="47" xr6:coauthVersionMax="47" xr10:uidLastSave="{00000000-0000-0000-0000-000000000000}"/>
  <bookViews>
    <workbookView xWindow="-108" yWindow="-108" windowWidth="23256" windowHeight="12456" tabRatio="911" activeTab="3" xr2:uid="{00000000-000D-0000-FFFF-FFFF00000000}"/>
  </bookViews>
  <sheets>
    <sheet name="BID FORM" sheetId="29" r:id="rId1"/>
    <sheet name="COST SUMMARY" sheetId="12" r:id="rId2"/>
    <sheet name="BASE BID" sheetId="26" r:id="rId3"/>
    <sheet name="ALLOWANCES" sheetId="28" r:id="rId4"/>
  </sheets>
  <definedNames>
    <definedName name="_xlnm._FilterDatabase" localSheetId="3" hidden="1">ALLOWANCES!$F$1:$F$46</definedName>
    <definedName name="_xlnm._FilterDatabase" localSheetId="2" hidden="1">'BASE BID'!$K$162:$K$168</definedName>
    <definedName name="_xlnm._FilterDatabase" localSheetId="0" hidden="1">'BID FORM'!$C$1:$F$8</definedName>
    <definedName name="_xlnm._FilterDatabase" localSheetId="1" hidden="1">'COST SUMMARY'!#REF!</definedName>
    <definedName name="_xlnm.Print_Area" localSheetId="3">ALLOWANCES!$A$1:$Q$29</definedName>
    <definedName name="_xlnm.Print_Area" localSheetId="2">'BASE BID'!$A$1:$Q$170</definedName>
    <definedName name="_xlnm.Print_Area" localSheetId="0">'BID FORM'!$A$1:$Q$2</definedName>
    <definedName name="_xlnm.Print_Area" localSheetId="1">'COST SUMMARY'!$A$1:$Q$30</definedName>
    <definedName name="_xlnm.Print_Titles" localSheetId="3">ALLOWANCES!$17:$17</definedName>
    <definedName name="_xlnm.Print_Titles" localSheetId="2">'BASE BID'!$17:$17</definedName>
    <definedName name="_xlnm.Print_Titles" localSheetId="0">'BID FORM'!#REF!</definedName>
    <definedName name="_xlnm.Print_Titles" localSheetId="1">'COST SUMMARY'!#REF!</definedName>
  </definedNames>
  <calcPr calcId="191029"/>
</workbook>
</file>

<file path=xl/calcChain.xml><?xml version="1.0" encoding="utf-8"?>
<calcChain xmlns="http://schemas.openxmlformats.org/spreadsheetml/2006/main">
  <c r="D6" i="12" l="1"/>
  <c r="C5" i="29"/>
  <c r="G86" i="26"/>
  <c r="I86" i="26" s="1"/>
  <c r="O86" i="26" s="1"/>
  <c r="G84" i="26"/>
  <c r="I84" i="26" s="1"/>
  <c r="O84" i="26" s="1"/>
  <c r="G80" i="26"/>
  <c r="I80" i="26" s="1"/>
  <c r="O80" i="26" s="1"/>
  <c r="G82" i="26"/>
  <c r="I82" i="26" s="1"/>
  <c r="O82" i="26" s="1"/>
  <c r="I79" i="26"/>
  <c r="M79" i="26" s="1"/>
  <c r="I81" i="26"/>
  <c r="M81" i="26" s="1"/>
  <c r="I83" i="26"/>
  <c r="I85" i="26"/>
  <c r="M85" i="26" s="1"/>
  <c r="I38" i="26"/>
  <c r="O38" i="26" s="1"/>
  <c r="I37" i="26"/>
  <c r="M37" i="26" s="1"/>
  <c r="I36" i="26"/>
  <c r="O36" i="26" s="1"/>
  <c r="I41" i="26"/>
  <c r="O41" i="26" s="1"/>
  <c r="I40" i="26"/>
  <c r="M40" i="26" s="1"/>
  <c r="I39" i="26"/>
  <c r="O39" i="26" s="1"/>
  <c r="I43" i="26"/>
  <c r="M43" i="26" s="1"/>
  <c r="I42" i="26"/>
  <c r="O42" i="26" s="1"/>
  <c r="I158" i="26"/>
  <c r="O158" i="26" s="1"/>
  <c r="I159" i="26"/>
  <c r="O159" i="26" s="1"/>
  <c r="I155" i="26"/>
  <c r="O155" i="26" s="1"/>
  <c r="I152" i="26"/>
  <c r="O152" i="26" s="1"/>
  <c r="I151" i="26"/>
  <c r="M151" i="26" s="1"/>
  <c r="I150" i="26"/>
  <c r="O150" i="26" s="1"/>
  <c r="I149" i="26"/>
  <c r="M149" i="26" s="1"/>
  <c r="I148" i="26"/>
  <c r="O148" i="26" s="1"/>
  <c r="I160" i="26"/>
  <c r="O160" i="26" s="1"/>
  <c r="I135" i="26"/>
  <c r="O135" i="26" s="1"/>
  <c r="I136" i="26"/>
  <c r="O136" i="26" s="1"/>
  <c r="I137" i="26"/>
  <c r="O137" i="26" s="1"/>
  <c r="I138" i="26"/>
  <c r="O138" i="26" s="1"/>
  <c r="I139" i="26"/>
  <c r="O139" i="26" s="1"/>
  <c r="I140" i="26"/>
  <c r="O140" i="26" s="1"/>
  <c r="I141" i="26"/>
  <c r="O141" i="26" s="1"/>
  <c r="I142" i="26"/>
  <c r="O142" i="26" s="1"/>
  <c r="I143" i="26"/>
  <c r="O143" i="26" s="1"/>
  <c r="I144" i="26"/>
  <c r="O144" i="26" s="1"/>
  <c r="I145" i="26"/>
  <c r="O145" i="26" s="1"/>
  <c r="I129" i="26"/>
  <c r="O129" i="26" s="1"/>
  <c r="I128" i="26"/>
  <c r="I124" i="26"/>
  <c r="I125" i="26"/>
  <c r="O125" i="26" s="1"/>
  <c r="I126" i="26"/>
  <c r="O126" i="26" s="1"/>
  <c r="I127" i="26"/>
  <c r="O127" i="26" s="1"/>
  <c r="I130" i="26"/>
  <c r="O130" i="26" s="1"/>
  <c r="I118" i="26"/>
  <c r="I114" i="26"/>
  <c r="I115" i="26"/>
  <c r="O115" i="26" s="1"/>
  <c r="I116" i="26"/>
  <c r="O116" i="26" s="1"/>
  <c r="I117" i="26"/>
  <c r="O117" i="26" s="1"/>
  <c r="I119" i="26"/>
  <c r="O119" i="26" s="1"/>
  <c r="I120" i="26"/>
  <c r="O120" i="26" s="1"/>
  <c r="I111" i="26"/>
  <c r="O111" i="26" s="1"/>
  <c r="A109" i="26"/>
  <c r="I108" i="26"/>
  <c r="O108" i="26" s="1"/>
  <c r="I131" i="26"/>
  <c r="O131" i="26" s="1"/>
  <c r="A122" i="26"/>
  <c r="I121" i="26"/>
  <c r="O121" i="26" s="1"/>
  <c r="I103" i="26"/>
  <c r="O103" i="26" s="1"/>
  <c r="I102" i="26"/>
  <c r="O102" i="26" s="1"/>
  <c r="I104" i="26"/>
  <c r="O104" i="26" s="1"/>
  <c r="I101" i="26"/>
  <c r="M101" i="26" s="1"/>
  <c r="I100" i="26"/>
  <c r="O100" i="26" s="1"/>
  <c r="I96" i="26"/>
  <c r="O96" i="26" s="1"/>
  <c r="I91" i="26"/>
  <c r="O91" i="26" s="1"/>
  <c r="I90" i="26"/>
  <c r="O90" i="26" s="1"/>
  <c r="I89" i="26"/>
  <c r="O89" i="26" s="1"/>
  <c r="I76" i="26"/>
  <c r="O76" i="26" s="1"/>
  <c r="I75" i="26"/>
  <c r="M75" i="26" s="1"/>
  <c r="I74" i="26"/>
  <c r="O74" i="26" s="1"/>
  <c r="I97" i="26"/>
  <c r="M97" i="26" s="1"/>
  <c r="I95" i="26"/>
  <c r="O95" i="26" s="1"/>
  <c r="I94" i="26"/>
  <c r="M94" i="26" s="1"/>
  <c r="I62" i="26"/>
  <c r="O62" i="26" s="1"/>
  <c r="I61" i="26"/>
  <c r="M61" i="26" s="1"/>
  <c r="I60" i="26"/>
  <c r="O60" i="26" s="1"/>
  <c r="I59" i="26"/>
  <c r="M59" i="26" s="1"/>
  <c r="I66" i="26"/>
  <c r="O66" i="26" s="1"/>
  <c r="I65" i="26"/>
  <c r="M65" i="26" s="1"/>
  <c r="I64" i="26"/>
  <c r="O64" i="26" s="1"/>
  <c r="I63" i="26"/>
  <c r="M63" i="26" s="1"/>
  <c r="I70" i="26"/>
  <c r="O70" i="26" s="1"/>
  <c r="I69" i="26"/>
  <c r="M69" i="26" s="1"/>
  <c r="I68" i="26"/>
  <c r="O68" i="26" s="1"/>
  <c r="I67" i="26"/>
  <c r="M67" i="26" s="1"/>
  <c r="I56" i="26"/>
  <c r="O56" i="26" s="1"/>
  <c r="I55" i="26"/>
  <c r="M55" i="26" s="1"/>
  <c r="I54" i="26"/>
  <c r="O54" i="26" s="1"/>
  <c r="I53" i="26"/>
  <c r="M53" i="26" s="1"/>
  <c r="I71" i="26"/>
  <c r="M84" i="26" l="1"/>
  <c r="P84" i="26" s="1"/>
  <c r="M83" i="26"/>
  <c r="O83" i="26"/>
  <c r="O79" i="26"/>
  <c r="P79" i="26" s="1"/>
  <c r="O81" i="26"/>
  <c r="P81" i="26" s="1"/>
  <c r="M82" i="26"/>
  <c r="P82" i="26" s="1"/>
  <c r="M80" i="26"/>
  <c r="P80" i="26" s="1"/>
  <c r="M86" i="26"/>
  <c r="P86" i="26" s="1"/>
  <c r="O85" i="26"/>
  <c r="P85" i="26" s="1"/>
  <c r="M155" i="26"/>
  <c r="P155" i="26" s="1"/>
  <c r="M36" i="26"/>
  <c r="M42" i="26"/>
  <c r="P42" i="26" s="1"/>
  <c r="O40" i="26"/>
  <c r="P40" i="26" s="1"/>
  <c r="M41" i="26"/>
  <c r="P41" i="26" s="1"/>
  <c r="O37" i="26"/>
  <c r="P37" i="26" s="1"/>
  <c r="O43" i="26"/>
  <c r="P43" i="26" s="1"/>
  <c r="M39" i="26"/>
  <c r="P39" i="26" s="1"/>
  <c r="M38" i="26"/>
  <c r="P38" i="26" s="1"/>
  <c r="M159" i="26"/>
  <c r="P159" i="26" s="1"/>
  <c r="M158" i="26"/>
  <c r="P158" i="26" s="1"/>
  <c r="O149" i="26"/>
  <c r="P149" i="26" s="1"/>
  <c r="O151" i="26"/>
  <c r="P151" i="26" s="1"/>
  <c r="M148" i="26"/>
  <c r="P148" i="26" s="1"/>
  <c r="M150" i="26"/>
  <c r="P150" i="26" s="1"/>
  <c r="M152" i="26"/>
  <c r="P152" i="26" s="1"/>
  <c r="M111" i="26"/>
  <c r="P111" i="26" s="1"/>
  <c r="M76" i="26"/>
  <c r="P76" i="26" s="1"/>
  <c r="M160" i="26"/>
  <c r="P160" i="26" s="1"/>
  <c r="M140" i="26"/>
  <c r="P140" i="26" s="1"/>
  <c r="M136" i="26"/>
  <c r="P136" i="26" s="1"/>
  <c r="M144" i="26"/>
  <c r="P144" i="26" s="1"/>
  <c r="M142" i="26"/>
  <c r="P142" i="26" s="1"/>
  <c r="M138" i="26"/>
  <c r="P138" i="26" s="1"/>
  <c r="M145" i="26"/>
  <c r="P145" i="26" s="1"/>
  <c r="M143" i="26"/>
  <c r="P143" i="26" s="1"/>
  <c r="M141" i="26"/>
  <c r="P141" i="26" s="1"/>
  <c r="M139" i="26"/>
  <c r="P139" i="26" s="1"/>
  <c r="M137" i="26"/>
  <c r="P137" i="26" s="1"/>
  <c r="M135" i="26"/>
  <c r="P135" i="26" s="1"/>
  <c r="O124" i="26"/>
  <c r="M124" i="26"/>
  <c r="O128" i="26"/>
  <c r="M128" i="26"/>
  <c r="M130" i="26"/>
  <c r="P130" i="26" s="1"/>
  <c r="M125" i="26"/>
  <c r="P125" i="26" s="1"/>
  <c r="M126" i="26"/>
  <c r="P126" i="26" s="1"/>
  <c r="M127" i="26"/>
  <c r="P127" i="26" s="1"/>
  <c r="M129" i="26"/>
  <c r="P129" i="26" s="1"/>
  <c r="O114" i="26"/>
  <c r="M114" i="26"/>
  <c r="O118" i="26"/>
  <c r="M118" i="26"/>
  <c r="M117" i="26"/>
  <c r="P117" i="26" s="1"/>
  <c r="M119" i="26"/>
  <c r="P119" i="26" s="1"/>
  <c r="M115" i="26"/>
  <c r="P115" i="26" s="1"/>
  <c r="M120" i="26"/>
  <c r="P120" i="26" s="1"/>
  <c r="M116" i="26"/>
  <c r="P116" i="26" s="1"/>
  <c r="M108" i="26"/>
  <c r="P108" i="26" s="1"/>
  <c r="M89" i="26"/>
  <c r="P89" i="26" s="1"/>
  <c r="M90" i="26"/>
  <c r="P90" i="26" s="1"/>
  <c r="O53" i="26"/>
  <c r="P53" i="26" s="1"/>
  <c r="M74" i="26"/>
  <c r="P74" i="26" s="1"/>
  <c r="O75" i="26"/>
  <c r="P75" i="26" s="1"/>
  <c r="M103" i="26"/>
  <c r="P103" i="26" s="1"/>
  <c r="M131" i="26"/>
  <c r="P131" i="26" s="1"/>
  <c r="M121" i="26"/>
  <c r="P121" i="26" s="1"/>
  <c r="M104" i="26"/>
  <c r="P104" i="26" s="1"/>
  <c r="M100" i="26"/>
  <c r="P100" i="26" s="1"/>
  <c r="O101" i="26"/>
  <c r="P101" i="26" s="1"/>
  <c r="M102" i="26"/>
  <c r="P102" i="26" s="1"/>
  <c r="M96" i="26"/>
  <c r="P96" i="26" s="1"/>
  <c r="M91" i="26"/>
  <c r="P91" i="26" s="1"/>
  <c r="M54" i="26"/>
  <c r="P54" i="26" s="1"/>
  <c r="M95" i="26"/>
  <c r="P95" i="26" s="1"/>
  <c r="O94" i="26"/>
  <c r="P94" i="26" s="1"/>
  <c r="O97" i="26"/>
  <c r="P97" i="26" s="1"/>
  <c r="O63" i="26"/>
  <c r="P63" i="26" s="1"/>
  <c r="M60" i="26"/>
  <c r="P60" i="26" s="1"/>
  <c r="M68" i="26"/>
  <c r="P68" i="26" s="1"/>
  <c r="O67" i="26"/>
  <c r="P67" i="26" s="1"/>
  <c r="M64" i="26"/>
  <c r="P64" i="26" s="1"/>
  <c r="O59" i="26"/>
  <c r="P59" i="26" s="1"/>
  <c r="M56" i="26"/>
  <c r="P56" i="26" s="1"/>
  <c r="O69" i="26"/>
  <c r="P69" i="26" s="1"/>
  <c r="M66" i="26"/>
  <c r="P66" i="26" s="1"/>
  <c r="O61" i="26"/>
  <c r="P61" i="26" s="1"/>
  <c r="O55" i="26"/>
  <c r="P55" i="26" s="1"/>
  <c r="M70" i="26"/>
  <c r="P70" i="26" s="1"/>
  <c r="O65" i="26"/>
  <c r="P65" i="26" s="1"/>
  <c r="M62" i="26"/>
  <c r="P62" i="26" s="1"/>
  <c r="O71" i="26"/>
  <c r="M71" i="26"/>
  <c r="A51" i="26"/>
  <c r="I50" i="26"/>
  <c r="I49" i="26"/>
  <c r="A47" i="26"/>
  <c r="A46" i="26"/>
  <c r="A45" i="26"/>
  <c r="P36" i="26" l="1"/>
  <c r="D21" i="12"/>
  <c r="P83" i="26"/>
  <c r="P124" i="26"/>
  <c r="P128" i="26"/>
  <c r="P114" i="26"/>
  <c r="P118" i="26"/>
  <c r="P71" i="26"/>
  <c r="O50" i="26"/>
  <c r="M50" i="26"/>
  <c r="M49" i="26"/>
  <c r="O49" i="26"/>
  <c r="P49" i="26" l="1"/>
  <c r="P50" i="26"/>
  <c r="Q45" i="26" l="1"/>
  <c r="K14" i="26" l="1"/>
  <c r="A32" i="26"/>
  <c r="A33" i="26"/>
  <c r="A34" i="26"/>
  <c r="A35" i="26"/>
  <c r="A44" i="26"/>
  <c r="A21" i="28" l="1"/>
  <c r="I20" i="28"/>
  <c r="O20" i="28" s="1"/>
  <c r="A20" i="28" l="1"/>
  <c r="K20" i="28"/>
  <c r="M20" i="28" s="1"/>
  <c r="O22" i="28"/>
  <c r="O24" i="28" l="1"/>
  <c r="P24" i="28" s="1"/>
  <c r="Q24" i="28" s="1"/>
  <c r="O23" i="28"/>
  <c r="P23" i="28" s="1"/>
  <c r="Q23" i="28" s="1"/>
  <c r="K22" i="28"/>
  <c r="P22" i="28"/>
  <c r="Q18" i="28"/>
  <c r="M22" i="28"/>
  <c r="D5" i="28"/>
  <c r="M25" i="28" l="1"/>
  <c r="P25" i="28" s="1"/>
  <c r="Q25" i="28" s="1"/>
  <c r="O26" i="28"/>
  <c r="O27" i="28" s="1"/>
  <c r="D6" i="28"/>
  <c r="D4" i="28"/>
  <c r="Q22" i="28"/>
  <c r="M26" i="28" l="1"/>
  <c r="M27" i="28" s="1"/>
  <c r="D7" i="28"/>
  <c r="P26" i="28" l="1"/>
  <c r="D8" i="28"/>
  <c r="D9" i="28" s="1"/>
  <c r="D11" i="12" s="1"/>
  <c r="Q26" i="28" l="1"/>
  <c r="Q27" i="28" s="1"/>
  <c r="P27" i="28"/>
  <c r="I31" i="26"/>
  <c r="M31" i="26" s="1"/>
  <c r="I30" i="26"/>
  <c r="O30" i="26" s="1"/>
  <c r="I29" i="26"/>
  <c r="M29" i="26" s="1"/>
  <c r="I28" i="26"/>
  <c r="O28" i="26" s="1"/>
  <c r="I27" i="26"/>
  <c r="M27" i="26" s="1"/>
  <c r="I26" i="26"/>
  <c r="O26" i="26" s="1"/>
  <c r="I25" i="26"/>
  <c r="M25" i="26" s="1"/>
  <c r="I24" i="26"/>
  <c r="O24" i="26" s="1"/>
  <c r="I23" i="26"/>
  <c r="K23" i="26" s="1"/>
  <c r="M23" i="26" s="1"/>
  <c r="I22" i="26"/>
  <c r="O22" i="26" s="1"/>
  <c r="I21" i="26"/>
  <c r="H25" i="12"/>
  <c r="K4" i="12"/>
  <c r="L164" i="26"/>
  <c r="L165" i="26"/>
  <c r="L166" i="26"/>
  <c r="L163" i="26"/>
  <c r="M21" i="26" l="1"/>
  <c r="O21" i="26"/>
  <c r="P21" i="26" s="1"/>
  <c r="O23" i="26"/>
  <c r="P23" i="26" s="1"/>
  <c r="O25" i="26"/>
  <c r="P25" i="26" s="1"/>
  <c r="O27" i="26"/>
  <c r="P27" i="26" s="1"/>
  <c r="O29" i="26"/>
  <c r="P29" i="26" s="1"/>
  <c r="O31" i="26"/>
  <c r="P31" i="26" s="1"/>
  <c r="A21" i="26"/>
  <c r="M22" i="26"/>
  <c r="P22" i="26" s="1"/>
  <c r="M24" i="26"/>
  <c r="P24" i="26" s="1"/>
  <c r="M26" i="26"/>
  <c r="P26" i="26" s="1"/>
  <c r="M28" i="26"/>
  <c r="P28" i="26" s="1"/>
  <c r="M30" i="26"/>
  <c r="P30" i="26" s="1"/>
  <c r="K162" i="26" l="1"/>
  <c r="M162" i="26"/>
  <c r="D22" i="12" s="1"/>
  <c r="D20" i="12"/>
  <c r="A22" i="26"/>
  <c r="M165" i="26" l="1"/>
  <c r="M167" i="26"/>
  <c r="A23" i="26"/>
  <c r="A24" i="26" l="1"/>
  <c r="Q33" i="26"/>
  <c r="E21" i="12"/>
  <c r="E20" i="12"/>
  <c r="F20" i="12" s="1"/>
  <c r="H27" i="12"/>
  <c r="H26" i="12"/>
  <c r="H24" i="12"/>
  <c r="F21" i="12" l="1"/>
  <c r="K21" i="12" s="1"/>
  <c r="A25" i="26"/>
  <c r="D5" i="12"/>
  <c r="D4" i="12"/>
  <c r="A26" i="26" l="1"/>
  <c r="A27" i="26" l="1"/>
  <c r="A28" i="26" s="1"/>
  <c r="A29" i="26" l="1"/>
  <c r="A30" i="26" l="1"/>
  <c r="A31" i="26" l="1"/>
  <c r="O162" i="26" l="1"/>
  <c r="E22" i="12" s="1"/>
  <c r="F22" i="12" s="1"/>
  <c r="K22" i="12" s="1"/>
  <c r="D6" i="26" l="1"/>
  <c r="M166" i="26"/>
  <c r="D7" i="26"/>
  <c r="O164" i="26"/>
  <c r="P164" i="26" s="1"/>
  <c r="Q164" i="26" s="1"/>
  <c r="O163" i="26"/>
  <c r="P163" i="26" s="1"/>
  <c r="Q163" i="26" s="1"/>
  <c r="E23" i="12"/>
  <c r="D23" i="12"/>
  <c r="D26" i="12" s="1"/>
  <c r="F26" i="12" s="1"/>
  <c r="D5" i="26"/>
  <c r="Q18" i="26"/>
  <c r="P162" i="26"/>
  <c r="O167" i="26" l="1"/>
  <c r="P165" i="26"/>
  <c r="Q165" i="26" s="1"/>
  <c r="O166" i="26"/>
  <c r="P166" i="26" s="1"/>
  <c r="Q166" i="26" s="1"/>
  <c r="E24" i="12"/>
  <c r="F24" i="12" s="1"/>
  <c r="E25" i="12"/>
  <c r="F25" i="12" s="1"/>
  <c r="Q162" i="26"/>
  <c r="Q167" i="26" s="1"/>
  <c r="F23" i="12"/>
  <c r="G20" i="12" s="1"/>
  <c r="D4" i="26"/>
  <c r="P167" i="26" l="1"/>
  <c r="G22" i="12"/>
  <c r="G6" i="29"/>
  <c r="G8" i="29" s="1"/>
  <c r="D8" i="26"/>
  <c r="D9" i="26" s="1"/>
  <c r="D10" i="12" s="1"/>
  <c r="G21" i="12"/>
  <c r="F27" i="12"/>
  <c r="F28" i="12" s="1"/>
  <c r="K25" i="12"/>
  <c r="A49" i="26" l="1"/>
  <c r="A50" i="26" s="1"/>
  <c r="K6" i="12"/>
  <c r="K20" i="12"/>
  <c r="A56" i="26" l="1"/>
  <c r="K23" i="12"/>
  <c r="A60" i="26" l="1"/>
  <c r="K26" i="12"/>
  <c r="K24" i="12"/>
  <c r="A62" i="26" l="1"/>
  <c r="A64" i="26" s="1"/>
  <c r="K28" i="12"/>
  <c r="A66" i="26" l="1"/>
  <c r="A68" i="26" s="1"/>
  <c r="K27" i="12"/>
  <c r="A70" i="26" l="1"/>
  <c r="A75" i="26" l="1"/>
  <c r="A80" i="26" s="1"/>
  <c r="A82" i="26" s="1"/>
  <c r="A84" i="26" s="1"/>
  <c r="A86" i="26" l="1"/>
  <c r="A90" i="26" l="1"/>
  <c r="A95" i="26" l="1"/>
  <c r="A101" i="26" s="1"/>
  <c r="A108" i="26" l="1"/>
  <c r="A111" i="26" l="1"/>
</calcChain>
</file>

<file path=xl/sharedStrings.xml><?xml version="1.0" encoding="utf-8"?>
<sst xmlns="http://schemas.openxmlformats.org/spreadsheetml/2006/main" count="443" uniqueCount="212">
  <si>
    <t>UNIT</t>
  </si>
  <si>
    <t>DESCRIPTION</t>
  </si>
  <si>
    <t>ITEM #</t>
  </si>
  <si>
    <t>QTY.</t>
  </si>
  <si>
    <t>SUB TOTAL</t>
  </si>
  <si>
    <t>ITEM COST</t>
  </si>
  <si>
    <t>Estimate of Materials and Cost of Construction</t>
  </si>
  <si>
    <t>Date:</t>
  </si>
  <si>
    <t>Project:</t>
  </si>
  <si>
    <t>Project Location:</t>
  </si>
  <si>
    <t>REF. SHEET</t>
  </si>
  <si>
    <t>CSI SECT</t>
  </si>
  <si>
    <t>QTY WITH
WASTAGE</t>
  </si>
  <si>
    <t>WASTAGE</t>
  </si>
  <si>
    <t>UNIT MATERIAL COST</t>
  </si>
  <si>
    <t>DETAIL</t>
  </si>
  <si>
    <t>EA</t>
  </si>
  <si>
    <t>SF</t>
  </si>
  <si>
    <t>LS</t>
  </si>
  <si>
    <t>LF</t>
  </si>
  <si>
    <t>DIV-01</t>
  </si>
  <si>
    <t>TOTAL MATERIAL COST</t>
  </si>
  <si>
    <t>TOTAL LABOR COST</t>
  </si>
  <si>
    <t>Total Mat. Cost =</t>
  </si>
  <si>
    <t>Total Lab. Cost =</t>
  </si>
  <si>
    <t/>
  </si>
  <si>
    <t>UNIT LABOR HOURS</t>
  </si>
  <si>
    <t>TOTAL LABOR HOURS</t>
  </si>
  <si>
    <t>DIV-02</t>
  </si>
  <si>
    <t>PER HOUR LABOR RATE</t>
  </si>
  <si>
    <t>Project Type:</t>
  </si>
  <si>
    <t>No. of Units</t>
  </si>
  <si>
    <t>No. of Floors</t>
  </si>
  <si>
    <t>Total Bid</t>
  </si>
  <si>
    <t>(Adjust the percentage for Overhead &amp; Profit as required)</t>
  </si>
  <si>
    <t xml:space="preserve">Sub-Total    </t>
  </si>
  <si>
    <t>Material Tax</t>
  </si>
  <si>
    <t>TOTAL BASE BID</t>
  </si>
  <si>
    <t>TRADE COST</t>
  </si>
  <si>
    <t>Total Lab. Hours =</t>
  </si>
  <si>
    <t>Gross Internal Area of Structure (SF)</t>
  </si>
  <si>
    <t>Covered Area of Structure (SF)</t>
  </si>
  <si>
    <t>Hardscaping Area (SF)</t>
  </si>
  <si>
    <t>Soft scaping Area (SF)</t>
  </si>
  <si>
    <t>MATERIAL TAX</t>
  </si>
  <si>
    <t>TOTAL COSTS</t>
  </si>
  <si>
    <t>Scope of Work:</t>
  </si>
  <si>
    <t>COST SUMMARY</t>
  </si>
  <si>
    <t>Bond Fee</t>
  </si>
  <si>
    <t>(Adjust the percentage for Bond Fee as required)</t>
  </si>
  <si>
    <t>Total Base Bid:</t>
  </si>
  <si>
    <t xml:space="preserve">Project Type: </t>
  </si>
  <si>
    <t>Labor Cost</t>
  </si>
  <si>
    <t>Material Cost</t>
  </si>
  <si>
    <t>Total Cost</t>
  </si>
  <si>
    <t>General Requirements</t>
  </si>
  <si>
    <t>CSI Division</t>
  </si>
  <si>
    <t>Comparison with Sub-Quotes</t>
  </si>
  <si>
    <t>Div. No.</t>
  </si>
  <si>
    <t>% of sub-total cost</t>
  </si>
  <si>
    <t>Enter Sub-Quotes here</t>
  </si>
  <si>
    <t>For Client's Use Only</t>
  </si>
  <si>
    <t xml:space="preserve">Difference </t>
  </si>
  <si>
    <t>(Adjust the percentage for Material tax as required)</t>
  </si>
  <si>
    <t>BASE BID /ALTERNATES/ALLOWANCES</t>
  </si>
  <si>
    <t>Comments</t>
  </si>
  <si>
    <t>CSI Summary for Base Bid</t>
  </si>
  <si>
    <t>CLICK HERE TO GO BACK TO COST SUMMARY</t>
  </si>
  <si>
    <r>
      <t>Note:</t>
    </r>
    <r>
      <rPr>
        <b/>
        <sz val="16"/>
        <rFont val="Calibri"/>
        <family val="2"/>
        <scheme val="minor"/>
      </rPr>
      <t xml:space="preserve"> Click on any of the above text to go to the relevant Tab</t>
    </r>
  </si>
  <si>
    <t>Travel</t>
  </si>
  <si>
    <t>Temporary Barricade (Temporary fence and screens)</t>
  </si>
  <si>
    <t>BID BOND</t>
  </si>
  <si>
    <t>BID ITEM NO.</t>
  </si>
  <si>
    <t>Hide the column X after putting the correct bid item numbers against each line item.</t>
  </si>
  <si>
    <r>
      <t xml:space="preserve">OVERHEAD &amp; PROFIT / INFLATION </t>
    </r>
    <r>
      <rPr>
        <b/>
        <sz val="12"/>
        <color rgb="FFFF0000"/>
        <rFont val="Calibri"/>
        <family val="2"/>
      </rPr>
      <t>(Material)</t>
    </r>
  </si>
  <si>
    <r>
      <t xml:space="preserve">OVERHEAD &amp; PROFIT </t>
    </r>
    <r>
      <rPr>
        <b/>
        <sz val="12"/>
        <color rgb="FFFF0000"/>
        <rFont val="Calibri"/>
        <family val="2"/>
      </rPr>
      <t>(Labor)</t>
    </r>
  </si>
  <si>
    <r>
      <t xml:space="preserve">OVERHEAD &amp; PROFIT / INFLATION </t>
    </r>
    <r>
      <rPr>
        <b/>
        <sz val="12"/>
        <color rgb="FFFF0000"/>
        <rFont val="Calibri"/>
        <family val="2"/>
        <scheme val="minor"/>
      </rPr>
      <t>(Material)</t>
    </r>
  </si>
  <si>
    <r>
      <t xml:space="preserve">OVERHEAD &amp; PROFIT </t>
    </r>
    <r>
      <rPr>
        <b/>
        <sz val="12"/>
        <color rgb="FFFF0000"/>
        <rFont val="Calibri"/>
        <family val="2"/>
        <scheme val="minor"/>
      </rPr>
      <t>(Labor)</t>
    </r>
  </si>
  <si>
    <t>Mobilization and Demobilization Requirements</t>
  </si>
  <si>
    <t xml:space="preserve">Project Management Job Site Supervision </t>
  </si>
  <si>
    <t>Temporary facilities: (Include Office, Toilet, Phone, Water, Electricity Shed etc.)</t>
  </si>
  <si>
    <t>Equipment and Tools Renting</t>
  </si>
  <si>
    <t>Daily Project Work &amp; Clean-Up</t>
  </si>
  <si>
    <t>Permit Fee</t>
  </si>
  <si>
    <r>
      <t>Blueprints</t>
    </r>
    <r>
      <rPr>
        <b/>
        <sz val="12"/>
        <rFont val="Calibri"/>
        <family val="2"/>
        <scheme val="minor"/>
      </rPr>
      <t/>
    </r>
  </si>
  <si>
    <t>Final Job Site Cleaning</t>
  </si>
  <si>
    <r>
      <t xml:space="preserve">O&amp;P / Inflation </t>
    </r>
    <r>
      <rPr>
        <b/>
        <sz val="13"/>
        <color rgb="FFFF0000"/>
        <rFont val="Calibri"/>
        <family val="2"/>
        <scheme val="minor"/>
      </rPr>
      <t>(Material)</t>
    </r>
  </si>
  <si>
    <r>
      <t xml:space="preserve">O&amp;P </t>
    </r>
    <r>
      <rPr>
        <b/>
        <sz val="13"/>
        <color rgb="FFFF0000"/>
        <rFont val="Calibri"/>
        <family val="2"/>
        <scheme val="minor"/>
      </rPr>
      <t>(Labor)</t>
    </r>
  </si>
  <si>
    <t>Public</t>
  </si>
  <si>
    <t>Existing Conditions</t>
  </si>
  <si>
    <t>Irrigation Demolition</t>
  </si>
  <si>
    <t>City Building Permit Inspection Coordination</t>
  </si>
  <si>
    <t>Utilities (Incl. Utilities during Construction, Port-o-Potty, Temporary Power)</t>
  </si>
  <si>
    <t>ITEM NO.</t>
  </si>
  <si>
    <t>UNIT PRICE</t>
  </si>
  <si>
    <t>TOTAL PRICE</t>
  </si>
  <si>
    <t>BID FORM</t>
  </si>
  <si>
    <t>Bid Form</t>
  </si>
  <si>
    <t>BASE BID</t>
  </si>
  <si>
    <t>Subtotal</t>
  </si>
  <si>
    <t>GRAND TOTAL</t>
  </si>
  <si>
    <t>Allowances</t>
  </si>
  <si>
    <t xml:space="preserve">Base Bid  </t>
  </si>
  <si>
    <t>Electrical</t>
  </si>
  <si>
    <t>DISTRIBUTION</t>
  </si>
  <si>
    <t>Conduits</t>
  </si>
  <si>
    <t>3-1/2"C EMT</t>
  </si>
  <si>
    <t>3"C EMT</t>
  </si>
  <si>
    <t>Conductors</t>
  </si>
  <si>
    <t>#350KCM THHN</t>
  </si>
  <si>
    <t>#3/0 THHN</t>
  </si>
  <si>
    <t>#1 THHN</t>
  </si>
  <si>
    <t>#2 THHN</t>
  </si>
  <si>
    <t>Circuit Breakers</t>
  </si>
  <si>
    <t>15A/3P CIRCUIT BREAKER</t>
  </si>
  <si>
    <t>20A/1P CIRCUIT BREAKER</t>
  </si>
  <si>
    <t>20A/2P CIRCUIT BREAKER</t>
  </si>
  <si>
    <t>20A/3P CIRCUIT BREAKER</t>
  </si>
  <si>
    <t>25A/1P CIRCUIT BREAKER</t>
  </si>
  <si>
    <t>25A/2P CIRCUIT BREAKER</t>
  </si>
  <si>
    <t>30A/2P CIRCUIT BREAKER</t>
  </si>
  <si>
    <t>30A/3P CIRCUIT BREAKER</t>
  </si>
  <si>
    <t>35A/2P CIRCUIT BREAKER</t>
  </si>
  <si>
    <t>50A/2P CIRCUIT BREAKER</t>
  </si>
  <si>
    <t>50A/3P CIRCUIT BREAKER</t>
  </si>
  <si>
    <t>100A/3P CIRCUIT BREAKER</t>
  </si>
  <si>
    <t>300A/3P CIRCUIT BREAKER</t>
  </si>
  <si>
    <t>Panels</t>
  </si>
  <si>
    <t>PANEL 2 PAI: 600A, 208/120V, 3PH, 4W, MAIN: MLO, 10K AIC, 72 POLES, SURFACE MOUNTING</t>
  </si>
  <si>
    <t>PANEL 2 PA2: 600A, 208/120V, 3PH, 4W, MAIN: MLO, 10K AIC, 42 POLES, SURFACE MOUNTING</t>
  </si>
  <si>
    <t>PANEL 4 PAI: 400A, 480/277V, 3PH, 4W, MAIN: MLO, 22K AIC, 42 POLES, SURFACE MOUNTING</t>
  </si>
  <si>
    <t>Disconnect Switch</t>
  </si>
  <si>
    <t>30A/3P DISCONNECT SWITCH</t>
  </si>
  <si>
    <t>60A/2P DISCONNECT SWITCH</t>
  </si>
  <si>
    <t>100/3P DISCONNECT SWITCH NEMA 3R</t>
  </si>
  <si>
    <t>Grounding</t>
  </si>
  <si>
    <t>GROUND ROD</t>
  </si>
  <si>
    <t>#2/0 BONDING JUMPER</t>
  </si>
  <si>
    <t xml:space="preserve">#2/0, GROUNDING WIRE </t>
  </si>
  <si>
    <t>1/2"C PVC</t>
  </si>
  <si>
    <t>Equipment</t>
  </si>
  <si>
    <t>T-PA: 225KVA, 480-120/208, 3P, 4W, NEMA 3R</t>
  </si>
  <si>
    <t>3/8" DIA KB-TZ ANCHOR BOLTS WITH 3 5/8" MIN EMBED. 6" CLEARANCE FROM EDGE OF CONCRETE PAD</t>
  </si>
  <si>
    <t>24"X24"X12" NEMA 3R PULL BOX, SURFACE MOUNTED</t>
  </si>
  <si>
    <t>P1000 UNISTRUT</t>
  </si>
  <si>
    <t>BUCK BOOST TRANSFORMER 208-240C, 1 PHASE EATON #S10N06P16P, NEMA 3R</t>
  </si>
  <si>
    <t>BRANCH WIRING</t>
  </si>
  <si>
    <t>Conduits - Lighting</t>
  </si>
  <si>
    <t>Conductors - Lighting</t>
  </si>
  <si>
    <t>3/4"C EMT</t>
  </si>
  <si>
    <t>#12 THHN SOLID</t>
  </si>
  <si>
    <t>Conduits - Power</t>
  </si>
  <si>
    <t>Conductors - Power</t>
  </si>
  <si>
    <t>1-1/2"C EMT</t>
  </si>
  <si>
    <t>1-1/2"C LFMC</t>
  </si>
  <si>
    <t>1-1/2"C RGS</t>
  </si>
  <si>
    <t>1"C EMT</t>
  </si>
  <si>
    <t>1"C FLEX S</t>
  </si>
  <si>
    <t>3/4"C FLEX S</t>
  </si>
  <si>
    <t>3/4"C RGS</t>
  </si>
  <si>
    <t>#2 THWN</t>
  </si>
  <si>
    <t>#6 THHN</t>
  </si>
  <si>
    <t>#8 THHN</t>
  </si>
  <si>
    <t>#8 THWN</t>
  </si>
  <si>
    <t>#10 THHN SOLID</t>
  </si>
  <si>
    <t>#12 THWN SOLID</t>
  </si>
  <si>
    <t>WIRING DEVICES</t>
  </si>
  <si>
    <t>Devices</t>
  </si>
  <si>
    <t>20A, 125V DUPLEX RECEPTACLE</t>
  </si>
  <si>
    <t>20A, 125V SURFACE DUPLEX RECEPTACLE, NEMA 5-20R</t>
  </si>
  <si>
    <t>20A, 125V SURFACE QUAD RECEPTACLE</t>
  </si>
  <si>
    <t>20A, 125V SURFACE QUAD RECEPTACLE, NEMA 5-20R</t>
  </si>
  <si>
    <t>15A SPECIAL RECEPTACLE, NEMA 5-15R</t>
  </si>
  <si>
    <t>20A SPECIAL RECEPTACLE, NEMA 5-20R</t>
  </si>
  <si>
    <t>20A SPECIAL RECEPTACLE, NEMA 6-20R</t>
  </si>
  <si>
    <t>30A SPECIAL RECEPTACLE, L15-30</t>
  </si>
  <si>
    <t>30A SPECIAL RECEPTACLE, NEMA 6-30R</t>
  </si>
  <si>
    <t>50A SPECIAL RECEPTACLE, NEMA 6-50R</t>
  </si>
  <si>
    <t>L: 4' LINEAR SURFACE LED, COOPER LIGHTING, METALUX #4VT2-LD5-8-DR-UNV-L840-CD1-WL-U</t>
  </si>
  <si>
    <t>LE: 4' LINEAR SURFACE LED WITH EMERGENCY BATTERY BACKUP, COOPER LIGHTING, METALUX #4VT2-LD5-8-DR-UNV-EL10W-L840-CD1-WL-U</t>
  </si>
  <si>
    <t>LP: 4' LINEAR SURFACE LED, COOPER LIGHTING, METALUX #4VT2-LD5-8-DR-UNV-L840-CD1-WL-U</t>
  </si>
  <si>
    <t>W1A: WALL PACK, RAYON LIGHTING #T629LEDB-45-UNI12-40-XX</t>
  </si>
  <si>
    <t>W1: WALL PACK, RAYON LIGHTING #T629LEDB-30-UNI12-40-XX</t>
  </si>
  <si>
    <t>Devices - Lighting</t>
  </si>
  <si>
    <t>SUPPORTS</t>
  </si>
  <si>
    <t>4" SQ. JUNCTION BOX</t>
  </si>
  <si>
    <t>SINGLE POLE SWITCH, WP</t>
  </si>
  <si>
    <t>3-WAY SWITCH</t>
  </si>
  <si>
    <t>3-WAY SWITCH, WP</t>
  </si>
  <si>
    <t>LIGHTING CONTROLS</t>
  </si>
  <si>
    <t>EXISTING PANEL 2B: 400A, TO BE REMOVED</t>
  </si>
  <si>
    <t>EXISTING PANEL 2B-A: 225A, TO BE REMOVED</t>
  </si>
  <si>
    <t>EXISTING PANEL 3P: 400A, TO BE REMOVED</t>
  </si>
  <si>
    <t>EXISTING PANEL 2C: TO BE REMOVED</t>
  </si>
  <si>
    <t>200AS/50A/3P CIRCUIT BREAKER TO BE REMOVED</t>
  </si>
  <si>
    <t>T4: 75KVA XFMR TO BE REMOVED</t>
  </si>
  <si>
    <t>T5: 75KVA XFMR TO BE REMOVED</t>
  </si>
  <si>
    <t>ALL LIGHTING, POWER, EQUIPMENT AND ALL ASSOCIATED WIRING AND CONDUIT BACK TO SOURCE TO BE REMOVED</t>
  </si>
  <si>
    <t>Lugs</t>
  </si>
  <si>
    <t>Compression Lugs CU With 1-Hole. #2 CU Wire</t>
  </si>
  <si>
    <t>Heat Shrink Tubing For #2 CU Wire</t>
  </si>
  <si>
    <t xml:space="preserve">Compression Lug CU With 1-Hole , #1 CU Wire </t>
  </si>
  <si>
    <t>Heat Shrink Tubing for #1 CU Wire</t>
  </si>
  <si>
    <t>Compression Lugs CU With 1-Hole. #3/0 CU Wire</t>
  </si>
  <si>
    <t>Heat Shrink Tubing For #3/0 CU Wire</t>
  </si>
  <si>
    <t>Compression Lug CU With 1-Hole , #350 KCM CU Wire</t>
  </si>
  <si>
    <t>Heat Shrink Tubing for #350 KCM CU Wire</t>
  </si>
  <si>
    <t>Fine Arts Electrical Upgrade</t>
  </si>
  <si>
    <t>28000 Marguerite Pkwy Mission Viejo, CA 92692</t>
  </si>
  <si>
    <t>NOTE:
1. ALL RECEPTACLES SHALL BE PROVIDED WITH WP, DUST TIGHT COVERS
2. EXISTING PANEL BREAKER IS CONSIDERED EXISTING BREAKER BUT THERE ARE SHOWN BOLT WE IGNORED</t>
  </si>
  <si>
    <t>DIV-26</t>
  </si>
  <si>
    <t>20A, 125V DUPLEX RECEPTACLE, NEMA 5-20R WITH _x000D_
•CORD STRAIN RELIEF CONNECTOR_x000D_
•CAST IRON BOX_x000D_
•HEAVY DUTY POWER CORD REEL REELCRAFT_x000D_
•SJO CORD_x000D_
•2" THIMBLE AT ACOUSTICAL CEILING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</si>
</sst>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  <numFmt numFmtId="166" formatCode="_(&quot;$&quot;* #,##0_);_(&quot;$&quot;* \(#,##0\);_(&quot;$&quot;* &quot;-&quot;??_);_(@_)"/>
    <numFmt numFmtId="167" formatCode="_(&quot;$&quot;* #,##0_);_(&quot;$&quot;* \(#,##0\);_(&quot;$&quot;* &quot;-&quot;?_);_(@_)"/>
    <numFmt numFmtId="168" formatCode="_(&quot;$&quot;* #,##0.0_);_(&quot;$&quot;* \(#,##0.0\);_(&quot;$&quot;* &quot;-&quot;??_);_(@_)"/>
    <numFmt numFmtId="169" formatCode="_-&quot;$&quot;* #,##0_-;\-&quot;$&quot;* #,##0_-;_-&quot;$&quot;* &quot;-&quot;??_-;_-@_-"/>
    <numFmt numFmtId="170" formatCode="_(* #,##0_);_(* \(#,##0\);_(* &quot;-&quot;??_);_(@_)"/>
    <numFmt numFmtId="171" formatCode="0.000"/>
    <numFmt numFmtId="172" formatCode="0.0%"/>
    <numFmt numFmtId="173" formatCode="_-[$$-409]* #,##0.00_ ;_-[$$-409]* \-#,##0.00\ ;_-[$$-409]* &quot;-&quot;??_ ;_-@_ "/>
  </numFmts>
  <fonts count="6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6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2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sz val="14"/>
      <name val="Calibri"/>
      <family val="2"/>
      <scheme val="minor"/>
    </font>
    <font>
      <sz val="12"/>
      <name val="Arial"/>
      <family val="2"/>
    </font>
    <font>
      <sz val="16"/>
      <name val="Calibri"/>
      <family val="2"/>
      <scheme val="minor"/>
    </font>
    <font>
      <sz val="8"/>
      <name val="Arial"/>
      <family val="2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u/>
      <sz val="24"/>
      <name val="Times New Roman"/>
      <family val="1"/>
    </font>
    <font>
      <u/>
      <sz val="12"/>
      <color theme="10"/>
      <name val="Arial"/>
      <family val="2"/>
    </font>
    <font>
      <b/>
      <sz val="14"/>
      <color rgb="FF0000FF"/>
      <name val="Arial"/>
      <family val="2"/>
    </font>
    <font>
      <b/>
      <sz val="16"/>
      <color rgb="FF0000FF"/>
      <name val="Arial"/>
      <family val="2"/>
    </font>
    <font>
      <b/>
      <u/>
      <sz val="14"/>
      <name val="Calibri"/>
      <family val="2"/>
      <scheme val="minor"/>
    </font>
    <font>
      <sz val="18"/>
      <color rgb="FFFF0000"/>
      <name val="Times New Roman"/>
      <family val="1"/>
    </font>
    <font>
      <b/>
      <sz val="12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0"/>
      <name val="Arial"/>
      <family val="2"/>
    </font>
    <font>
      <b/>
      <u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2"/>
      </bottom>
      <diagonal/>
    </border>
    <border>
      <left/>
      <right style="medium">
        <color indexed="64"/>
      </right>
      <top/>
      <bottom style="double">
        <color indexed="62"/>
      </bottom>
      <diagonal/>
    </border>
    <border>
      <left style="medium">
        <color indexed="64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double">
        <color indexed="62"/>
      </top>
      <bottom style="medium">
        <color indexed="64"/>
      </bottom>
      <diagonal/>
    </border>
    <border>
      <left/>
      <right/>
      <top style="double">
        <color indexed="62"/>
      </top>
      <bottom style="medium">
        <color indexed="64"/>
      </bottom>
      <diagonal/>
    </border>
    <border>
      <left/>
      <right/>
      <top style="thin">
        <color indexed="62"/>
      </top>
      <bottom style="medium">
        <color indexed="64"/>
      </bottom>
      <diagonal/>
    </border>
    <border>
      <left/>
      <right style="medium">
        <color indexed="64"/>
      </right>
      <top style="thin">
        <color indexed="62"/>
      </top>
      <bottom style="medium">
        <color indexed="64"/>
      </bottom>
      <diagonal/>
    </border>
    <border>
      <left/>
      <right/>
      <top/>
      <bottom style="dotted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26" fillId="0" borderId="0"/>
    <xf numFmtId="0" fontId="8" fillId="0" borderId="0"/>
    <xf numFmtId="43" fontId="26" fillId="0" borderId="0" applyFont="0" applyFill="0" applyBorder="0" applyAlignment="0" applyProtection="0"/>
    <xf numFmtId="0" fontId="27" fillId="0" borderId="0"/>
    <xf numFmtId="43" fontId="8" fillId="0" borderId="0" applyFont="0" applyFill="0" applyBorder="0" applyAlignment="0" applyProtection="0"/>
    <xf numFmtId="0" fontId="8" fillId="0" borderId="0"/>
    <xf numFmtId="44" fontId="2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8" fillId="23" borderId="14" applyNumberFormat="0" applyFont="0" applyAlignment="0" applyProtection="0"/>
    <xf numFmtId="0" fontId="2" fillId="0" borderId="0"/>
    <xf numFmtId="0" fontId="8" fillId="23" borderId="14" applyNumberFormat="0" applyFont="0" applyAlignment="0" applyProtection="0"/>
    <xf numFmtId="0" fontId="8" fillId="23" borderId="14" applyNumberFormat="0" applyFont="0" applyAlignment="0" applyProtection="0"/>
    <xf numFmtId="0" fontId="8" fillId="23" borderId="14" applyNumberFormat="0" applyFont="0" applyAlignment="0" applyProtection="0"/>
    <xf numFmtId="0" fontId="1" fillId="0" borderId="0"/>
    <xf numFmtId="0" fontId="8" fillId="23" borderId="34" applyNumberFormat="0" applyFont="0" applyAlignment="0" applyProtection="0"/>
    <xf numFmtId="0" fontId="8" fillId="23" borderId="34" applyNumberFormat="0" applyFont="0" applyAlignment="0" applyProtection="0"/>
    <xf numFmtId="0" fontId="8" fillId="23" borderId="34" applyNumberFormat="0" applyFont="0" applyAlignment="0" applyProtection="0"/>
    <xf numFmtId="0" fontId="8" fillId="23" borderId="34" applyNumberFormat="0" applyFont="0" applyAlignment="0" applyProtection="0"/>
    <xf numFmtId="0" fontId="8" fillId="23" borderId="34" applyNumberFormat="0" applyFont="0" applyAlignment="0" applyProtection="0"/>
    <xf numFmtId="44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22" fillId="20" borderId="36" applyNumberFormat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23" borderId="41" applyNumberFormat="0" applyFont="0" applyAlignment="0" applyProtection="0"/>
    <xf numFmtId="0" fontId="8" fillId="23" borderId="41" applyNumberFormat="0" applyFont="0" applyAlignment="0" applyProtection="0"/>
    <xf numFmtId="0" fontId="8" fillId="23" borderId="41" applyNumberFormat="0" applyFont="0" applyAlignment="0" applyProtection="0"/>
    <xf numFmtId="0" fontId="22" fillId="20" borderId="42" applyNumberFormat="0" applyAlignment="0" applyProtection="0"/>
    <xf numFmtId="0" fontId="19" fillId="7" borderId="43" applyNumberFormat="0" applyAlignment="0" applyProtection="0"/>
    <xf numFmtId="0" fontId="22" fillId="20" borderId="42" applyNumberFormat="0" applyAlignment="0" applyProtection="0"/>
    <xf numFmtId="0" fontId="24" fillId="0" borderId="44" applyNumberFormat="0" applyFill="0" applyAlignment="0" applyProtection="0"/>
    <xf numFmtId="0" fontId="8" fillId="23" borderId="58" applyNumberFormat="0" applyFont="0" applyAlignment="0" applyProtection="0"/>
    <xf numFmtId="0" fontId="8" fillId="23" borderId="58" applyNumberFormat="0" applyFont="0" applyAlignment="0" applyProtection="0"/>
    <xf numFmtId="0" fontId="22" fillId="20" borderId="60" applyNumberFormat="0" applyAlignment="0" applyProtection="0"/>
    <xf numFmtId="0" fontId="8" fillId="23" borderId="58" applyNumberFormat="0" applyFont="0" applyAlignment="0" applyProtection="0"/>
    <xf numFmtId="0" fontId="19" fillId="7" borderId="61" applyNumberFormat="0" applyAlignment="0" applyProtection="0"/>
    <xf numFmtId="0" fontId="57" fillId="0" borderId="0" applyNumberFormat="0" applyFill="0" applyBorder="0" applyAlignment="0" applyProtection="0"/>
    <xf numFmtId="0" fontId="8" fillId="23" borderId="77" applyNumberFormat="0" applyFont="0" applyAlignment="0" applyProtection="0"/>
    <xf numFmtId="0" fontId="8" fillId="23" borderId="77" applyNumberFormat="0" applyFont="0" applyAlignment="0" applyProtection="0"/>
    <xf numFmtId="0" fontId="8" fillId="23" borderId="77" applyNumberFormat="0" applyFont="0" applyAlignment="0" applyProtection="0"/>
    <xf numFmtId="0" fontId="66" fillId="28" borderId="26" applyBorder="0">
      <alignment horizontal="center" vertical="center" wrapText="1"/>
    </xf>
    <xf numFmtId="173" fontId="34" fillId="29" borderId="109" applyBorder="0">
      <alignment horizontal="center" vertical="center"/>
    </xf>
  </cellStyleXfs>
  <cellXfs count="377">
    <xf numFmtId="0" fontId="0" fillId="0" borderId="0" xfId="0"/>
    <xf numFmtId="0" fontId="28" fillId="0" borderId="0" xfId="0" applyFont="1" applyAlignment="1">
      <alignment vertical="top"/>
    </xf>
    <xf numFmtId="2" fontId="28" fillId="0" borderId="0" xfId="0" applyNumberFormat="1" applyFont="1" applyAlignment="1">
      <alignment vertical="top" wrapText="1"/>
    </xf>
    <xf numFmtId="0" fontId="35" fillId="0" borderId="0" xfId="0" applyFont="1"/>
    <xf numFmtId="0" fontId="31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2" fontId="28" fillId="0" borderId="0" xfId="0" applyNumberFormat="1" applyFont="1" applyAlignment="1">
      <alignment horizontal="center" vertical="center" wrapText="1"/>
    </xf>
    <xf numFmtId="2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/>
    </xf>
    <xf numFmtId="165" fontId="28" fillId="0" borderId="0" xfId="0" applyNumberFormat="1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0" xfId="45" applyFont="1" applyAlignment="1">
      <alignment vertical="center"/>
    </xf>
    <xf numFmtId="164" fontId="28" fillId="24" borderId="12" xfId="38" applyNumberFormat="1" applyFont="1" applyFill="1" applyBorder="1" applyAlignment="1">
      <alignment horizontal="center" vertical="center"/>
    </xf>
    <xf numFmtId="0" fontId="36" fillId="24" borderId="0" xfId="0" applyFont="1" applyFill="1" applyAlignment="1">
      <alignment horizontal="right"/>
    </xf>
    <xf numFmtId="2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/>
    </xf>
    <xf numFmtId="2" fontId="28" fillId="24" borderId="0" xfId="0" applyNumberFormat="1" applyFont="1" applyFill="1" applyAlignment="1">
      <alignment vertical="top" wrapText="1"/>
    </xf>
    <xf numFmtId="0" fontId="32" fillId="24" borderId="33" xfId="41" applyFont="1" applyFill="1" applyBorder="1" applyAlignment="1">
      <alignment horizontal="center" vertical="center"/>
    </xf>
    <xf numFmtId="165" fontId="32" fillId="24" borderId="33" xfId="41" applyNumberFormat="1" applyFont="1" applyFill="1" applyBorder="1" applyAlignment="1" applyProtection="1">
      <alignment horizontal="center" vertical="center"/>
    </xf>
    <xf numFmtId="0" fontId="32" fillId="24" borderId="33" xfId="41" applyFont="1" applyFill="1" applyBorder="1" applyAlignment="1">
      <alignment vertical="center"/>
    </xf>
    <xf numFmtId="0" fontId="32" fillId="24" borderId="33" xfId="41" applyFont="1" applyFill="1" applyBorder="1" applyAlignment="1">
      <alignment horizontal="right" vertical="center"/>
    </xf>
    <xf numFmtId="165" fontId="28" fillId="0" borderId="0" xfId="0" applyNumberFormat="1" applyFont="1" applyAlignment="1">
      <alignment vertical="center"/>
    </xf>
    <xf numFmtId="0" fontId="50" fillId="0" borderId="0" xfId="0" applyFont="1" applyAlignment="1">
      <alignment vertical="top"/>
    </xf>
    <xf numFmtId="0" fontId="28" fillId="24" borderId="0" xfId="0" applyFont="1" applyFill="1" applyAlignment="1">
      <alignment vertical="top"/>
    </xf>
    <xf numFmtId="0" fontId="50" fillId="24" borderId="0" xfId="0" applyFont="1" applyFill="1" applyAlignment="1">
      <alignment horizontal="center" vertical="center"/>
    </xf>
    <xf numFmtId="0" fontId="28" fillId="0" borderId="11" xfId="0" applyFont="1" applyBorder="1" applyAlignment="1">
      <alignment horizontal="left" vertical="center"/>
    </xf>
    <xf numFmtId="166" fontId="28" fillId="0" borderId="35" xfId="61" applyNumberFormat="1" applyFont="1" applyBorder="1" applyAlignment="1">
      <alignment vertical="top" wrapText="1"/>
    </xf>
    <xf numFmtId="0" fontId="28" fillId="0" borderId="20" xfId="0" applyFont="1" applyBorder="1" applyAlignment="1">
      <alignment horizontal="center" vertical="center"/>
    </xf>
    <xf numFmtId="0" fontId="28" fillId="0" borderId="35" xfId="0" applyFont="1" applyBorder="1" applyAlignment="1">
      <alignment horizontal="left" vertical="center"/>
    </xf>
    <xf numFmtId="0" fontId="28" fillId="0" borderId="45" xfId="0" applyFont="1" applyBorder="1" applyAlignment="1">
      <alignment horizontal="center" vertical="center"/>
    </xf>
    <xf numFmtId="166" fontId="28" fillId="0" borderId="23" xfId="61" applyNumberFormat="1" applyFont="1" applyBorder="1" applyAlignment="1">
      <alignment horizontal="center" vertical="center" wrapText="1"/>
    </xf>
    <xf numFmtId="2" fontId="28" fillId="24" borderId="0" xfId="0" applyNumberFormat="1" applyFont="1" applyFill="1" applyAlignment="1">
      <alignment vertical="center" wrapText="1"/>
    </xf>
    <xf numFmtId="2" fontId="28" fillId="24" borderId="13" xfId="0" applyNumberFormat="1" applyFont="1" applyFill="1" applyBorder="1" applyAlignment="1">
      <alignment vertical="center" wrapText="1"/>
    </xf>
    <xf numFmtId="0" fontId="28" fillId="24" borderId="13" xfId="0" applyFont="1" applyFill="1" applyBorder="1" applyAlignment="1">
      <alignment vertical="top"/>
    </xf>
    <xf numFmtId="0" fontId="28" fillId="24" borderId="10" xfId="0" applyFont="1" applyFill="1" applyBorder="1" applyAlignment="1">
      <alignment vertical="top"/>
    </xf>
    <xf numFmtId="2" fontId="29" fillId="24" borderId="0" xfId="0" applyNumberFormat="1" applyFont="1" applyFill="1" applyAlignment="1">
      <alignment vertical="center" wrapText="1"/>
    </xf>
    <xf numFmtId="2" fontId="29" fillId="24" borderId="13" xfId="0" applyNumberFormat="1" applyFont="1" applyFill="1" applyBorder="1" applyAlignment="1">
      <alignment vertical="center" wrapText="1"/>
    </xf>
    <xf numFmtId="14" fontId="37" fillId="24" borderId="0" xfId="0" applyNumberFormat="1" applyFont="1" applyFill="1" applyAlignment="1">
      <alignment horizontal="left" vertical="center"/>
    </xf>
    <xf numFmtId="169" fontId="37" fillId="24" borderId="0" xfId="0" applyNumberFormat="1" applyFont="1" applyFill="1"/>
    <xf numFmtId="0" fontId="36" fillId="24" borderId="0" xfId="0" applyFont="1" applyFill="1" applyAlignment="1">
      <alignment horizontal="right" vertical="center"/>
    </xf>
    <xf numFmtId="0" fontId="28" fillId="24" borderId="0" xfId="0" applyFont="1" applyFill="1" applyAlignment="1">
      <alignment vertical="center"/>
    </xf>
    <xf numFmtId="0" fontId="50" fillId="24" borderId="0" xfId="0" applyFont="1" applyFill="1" applyAlignment="1">
      <alignment vertical="center"/>
    </xf>
    <xf numFmtId="0" fontId="50" fillId="24" borderId="13" xfId="0" applyFont="1" applyFill="1" applyBorder="1" applyAlignment="1">
      <alignment vertical="top"/>
    </xf>
    <xf numFmtId="172" fontId="29" fillId="25" borderId="0" xfId="62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vertical="top"/>
    </xf>
    <xf numFmtId="0" fontId="28" fillId="24" borderId="23" xfId="0" applyFont="1" applyFill="1" applyBorder="1" applyAlignment="1">
      <alignment vertical="top"/>
    </xf>
    <xf numFmtId="0" fontId="28" fillId="24" borderId="22" xfId="0" applyFont="1" applyFill="1" applyBorder="1" applyAlignment="1">
      <alignment horizontal="center" vertical="center"/>
    </xf>
    <xf numFmtId="2" fontId="28" fillId="24" borderId="22" xfId="0" applyNumberFormat="1" applyFont="1" applyFill="1" applyBorder="1" applyAlignment="1">
      <alignment vertical="top" wrapText="1"/>
    </xf>
    <xf numFmtId="2" fontId="28" fillId="24" borderId="22" xfId="0" applyNumberFormat="1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vertical="center" wrapText="1"/>
    </xf>
    <xf numFmtId="2" fontId="28" fillId="24" borderId="57" xfId="0" applyNumberFormat="1" applyFont="1" applyFill="1" applyBorder="1" applyAlignment="1">
      <alignment vertical="center" wrapText="1"/>
    </xf>
    <xf numFmtId="172" fontId="28" fillId="0" borderId="46" xfId="62" applyNumberFormat="1" applyFont="1" applyBorder="1" applyAlignment="1">
      <alignment horizontal="center" vertical="center" wrapText="1"/>
    </xf>
    <xf numFmtId="172" fontId="28" fillId="0" borderId="21" xfId="62" applyNumberFormat="1" applyFont="1" applyBorder="1" applyAlignment="1">
      <alignment horizontal="center" vertical="center" wrapText="1"/>
    </xf>
    <xf numFmtId="1" fontId="28" fillId="24" borderId="59" xfId="38" applyNumberFormat="1" applyFont="1" applyFill="1" applyBorder="1" applyAlignment="1">
      <alignment horizontal="center" vertical="center"/>
    </xf>
    <xf numFmtId="2" fontId="28" fillId="0" borderId="0" xfId="0" applyNumberFormat="1" applyFont="1" applyAlignment="1">
      <alignment vertical="center"/>
    </xf>
    <xf numFmtId="2" fontId="28" fillId="0" borderId="45" xfId="0" applyNumberFormat="1" applyFont="1" applyBorder="1" applyAlignment="1">
      <alignment vertical="center" wrapText="1"/>
    </xf>
    <xf numFmtId="2" fontId="28" fillId="0" borderId="20" xfId="0" applyNumberFormat="1" applyFont="1" applyBorder="1" applyAlignment="1">
      <alignment vertical="center" wrapText="1"/>
    </xf>
    <xf numFmtId="0" fontId="28" fillId="24" borderId="38" xfId="0" applyFont="1" applyFill="1" applyBorder="1" applyAlignment="1">
      <alignment vertical="top"/>
    </xf>
    <xf numFmtId="0" fontId="28" fillId="24" borderId="37" xfId="0" applyFont="1" applyFill="1" applyBorder="1" applyAlignment="1">
      <alignment horizontal="center" vertical="center"/>
    </xf>
    <xf numFmtId="2" fontId="28" fillId="24" borderId="37" xfId="0" applyNumberFormat="1" applyFont="1" applyFill="1" applyBorder="1" applyAlignment="1">
      <alignment vertical="top" wrapText="1"/>
    </xf>
    <xf numFmtId="2" fontId="28" fillId="24" borderId="37" xfId="0" applyNumberFormat="1" applyFont="1" applyFill="1" applyBorder="1" applyAlignment="1">
      <alignment horizontal="center" vertical="center" wrapText="1"/>
    </xf>
    <xf numFmtId="2" fontId="29" fillId="24" borderId="37" xfId="0" applyNumberFormat="1" applyFont="1" applyFill="1" applyBorder="1" applyAlignment="1">
      <alignment vertical="center" wrapText="1"/>
    </xf>
    <xf numFmtId="2" fontId="29" fillId="24" borderId="70" xfId="0" applyNumberFormat="1" applyFont="1" applyFill="1" applyBorder="1" applyAlignment="1">
      <alignment vertical="center" wrapText="1"/>
    </xf>
    <xf numFmtId="166" fontId="28" fillId="0" borderId="29" xfId="61" applyNumberFormat="1" applyFont="1" applyBorder="1" applyAlignment="1">
      <alignment vertical="center" wrapText="1"/>
    </xf>
    <xf numFmtId="166" fontId="28" fillId="0" borderId="56" xfId="61" applyNumberFormat="1" applyFont="1" applyBorder="1" applyAlignment="1">
      <alignment vertical="center" wrapText="1"/>
    </xf>
    <xf numFmtId="0" fontId="33" fillId="26" borderId="72" xfId="39" applyFont="1" applyFill="1" applyBorder="1" applyAlignment="1">
      <alignment horizontal="center" vertical="center"/>
    </xf>
    <xf numFmtId="0" fontId="33" fillId="26" borderId="73" xfId="39" applyFont="1" applyFill="1" applyBorder="1" applyAlignment="1">
      <alignment vertical="center"/>
    </xf>
    <xf numFmtId="0" fontId="33" fillId="26" borderId="22" xfId="39" applyFont="1" applyFill="1" applyBorder="1" applyAlignment="1">
      <alignment horizontal="center" vertical="center"/>
    </xf>
    <xf numFmtId="0" fontId="33" fillId="26" borderId="22" xfId="39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2" fontId="28" fillId="24" borderId="19" xfId="0" applyNumberFormat="1" applyFont="1" applyFill="1" applyBorder="1" applyAlignment="1">
      <alignment vertical="center" wrapText="1"/>
    </xf>
    <xf numFmtId="0" fontId="28" fillId="24" borderId="19" xfId="0" applyFont="1" applyFill="1" applyBorder="1" applyAlignment="1">
      <alignment vertical="top"/>
    </xf>
    <xf numFmtId="2" fontId="28" fillId="24" borderId="19" xfId="0" applyNumberFormat="1" applyFont="1" applyFill="1" applyBorder="1" applyAlignment="1">
      <alignment horizontal="center" vertical="center" wrapText="1"/>
    </xf>
    <xf numFmtId="0" fontId="33" fillId="26" borderId="75" xfId="39" applyFont="1" applyFill="1" applyBorder="1" applyAlignment="1">
      <alignment horizontal="center" vertical="center"/>
    </xf>
    <xf numFmtId="42" fontId="33" fillId="26" borderId="46" xfId="39" applyNumberFormat="1" applyFont="1" applyFill="1" applyBorder="1" applyAlignment="1">
      <alignment vertical="center"/>
    </xf>
    <xf numFmtId="1" fontId="28" fillId="0" borderId="76" xfId="38" applyNumberFormat="1" applyFont="1" applyFill="1" applyBorder="1" applyAlignment="1">
      <alignment horizontal="center" vertical="center"/>
    </xf>
    <xf numFmtId="0" fontId="28" fillId="24" borderId="77" xfId="38" applyFont="1" applyFill="1" applyBorder="1" applyAlignment="1">
      <alignment horizontal="justify" vertical="center" wrapText="1"/>
    </xf>
    <xf numFmtId="41" fontId="28" fillId="24" borderId="77" xfId="38" applyNumberFormat="1" applyFont="1" applyFill="1" applyBorder="1" applyAlignment="1">
      <alignment horizontal="center" vertical="center"/>
    </xf>
    <xf numFmtId="9" fontId="28" fillId="24" borderId="77" xfId="38" applyNumberFormat="1" applyFont="1" applyFill="1" applyBorder="1" applyAlignment="1">
      <alignment horizontal="right" vertical="center"/>
    </xf>
    <xf numFmtId="41" fontId="28" fillId="24" borderId="77" xfId="38" applyNumberFormat="1" applyFont="1" applyFill="1" applyBorder="1" applyAlignment="1">
      <alignment horizontal="right" vertical="center"/>
    </xf>
    <xf numFmtId="0" fontId="28" fillId="24" borderId="77" xfId="38" applyFont="1" applyFill="1" applyBorder="1" applyAlignment="1">
      <alignment horizontal="center" vertical="center"/>
    </xf>
    <xf numFmtId="168" fontId="28" fillId="0" borderId="77" xfId="38" applyNumberFormat="1" applyFont="1" applyFill="1" applyBorder="1" applyAlignment="1">
      <alignment vertical="center"/>
    </xf>
    <xf numFmtId="168" fontId="28" fillId="24" borderId="77" xfId="38" applyNumberFormat="1" applyFont="1" applyFill="1" applyBorder="1" applyAlignment="1">
      <alignment vertical="center"/>
    </xf>
    <xf numFmtId="167" fontId="28" fillId="24" borderId="77" xfId="38" applyNumberFormat="1" applyFont="1" applyFill="1" applyBorder="1" applyAlignment="1" applyProtection="1">
      <alignment horizontal="left" vertical="center"/>
    </xf>
    <xf numFmtId="41" fontId="28" fillId="0" borderId="19" xfId="45" applyNumberFormat="1" applyFont="1" applyBorder="1" applyAlignment="1">
      <alignment vertical="center"/>
    </xf>
    <xf numFmtId="1" fontId="28" fillId="0" borderId="78" xfId="38" applyNumberFormat="1" applyFont="1" applyFill="1" applyBorder="1" applyAlignment="1">
      <alignment horizontal="center" vertical="center"/>
    </xf>
    <xf numFmtId="1" fontId="28" fillId="24" borderId="79" xfId="38" applyNumberFormat="1" applyFont="1" applyFill="1" applyBorder="1" applyAlignment="1">
      <alignment horizontal="center" vertical="center"/>
    </xf>
    <xf numFmtId="43" fontId="28" fillId="24" borderId="77" xfId="38" applyNumberFormat="1" applyFont="1" applyFill="1" applyBorder="1" applyAlignment="1">
      <alignment horizontal="center" vertical="center"/>
    </xf>
    <xf numFmtId="1" fontId="28" fillId="24" borderId="78" xfId="38" applyNumberFormat="1" applyFont="1" applyFill="1" applyBorder="1" applyAlignment="1">
      <alignment horizontal="center" vertical="center"/>
    </xf>
    <xf numFmtId="9" fontId="28" fillId="0" borderId="77" xfId="62" applyFont="1" applyFill="1" applyBorder="1" applyAlignment="1">
      <alignment horizontal="right" vertical="center"/>
    </xf>
    <xf numFmtId="168" fontId="28" fillId="24" borderId="77" xfId="38" applyNumberFormat="1" applyFont="1" applyFill="1" applyBorder="1" applyAlignment="1">
      <alignment horizontal="right" vertical="center"/>
    </xf>
    <xf numFmtId="1" fontId="28" fillId="24" borderId="79" xfId="64" applyNumberFormat="1" applyFont="1" applyFill="1" applyBorder="1" applyAlignment="1">
      <alignment horizontal="center" vertical="center"/>
    </xf>
    <xf numFmtId="0" fontId="28" fillId="24" borderId="77" xfId="64" applyFont="1" applyFill="1" applyBorder="1" applyAlignment="1">
      <alignment horizontal="justify" vertical="center" wrapText="1"/>
    </xf>
    <xf numFmtId="1" fontId="28" fillId="24" borderId="79" xfId="70" applyNumberFormat="1" applyFont="1" applyFill="1" applyBorder="1" applyAlignment="1">
      <alignment horizontal="center" vertical="center"/>
    </xf>
    <xf numFmtId="164" fontId="28" fillId="24" borderId="77" xfId="70" applyNumberFormat="1" applyFont="1" applyFill="1" applyBorder="1" applyAlignment="1">
      <alignment horizontal="center" vertical="center"/>
    </xf>
    <xf numFmtId="164" fontId="28" fillId="24" borderId="77" xfId="38" applyNumberFormat="1" applyFont="1" applyFill="1" applyBorder="1" applyAlignment="1">
      <alignment horizontal="center" vertical="center"/>
    </xf>
    <xf numFmtId="1" fontId="28" fillId="24" borderId="79" xfId="71" applyNumberFormat="1" applyFont="1" applyFill="1" applyBorder="1" applyAlignment="1">
      <alignment horizontal="center" vertical="center"/>
    </xf>
    <xf numFmtId="41" fontId="28" fillId="24" borderId="80" xfId="38" applyNumberFormat="1" applyFont="1" applyFill="1" applyBorder="1" applyAlignment="1">
      <alignment horizontal="center" vertical="center"/>
    </xf>
    <xf numFmtId="1" fontId="28" fillId="24" borderId="82" xfId="38" applyNumberFormat="1" applyFont="1" applyFill="1" applyBorder="1" applyAlignment="1">
      <alignment horizontal="center" vertical="center"/>
    </xf>
    <xf numFmtId="0" fontId="28" fillId="24" borderId="83" xfId="38" applyFont="1" applyFill="1" applyBorder="1" applyAlignment="1">
      <alignment horizontal="justify" vertical="center" wrapText="1"/>
    </xf>
    <xf numFmtId="41" fontId="28" fillId="24" borderId="83" xfId="38" applyNumberFormat="1" applyFont="1" applyFill="1" applyBorder="1" applyAlignment="1">
      <alignment horizontal="center" vertical="center"/>
    </xf>
    <xf numFmtId="9" fontId="28" fillId="24" borderId="83" xfId="38" applyNumberFormat="1" applyFont="1" applyFill="1" applyBorder="1" applyAlignment="1">
      <alignment horizontal="right" vertical="center"/>
    </xf>
    <xf numFmtId="41" fontId="28" fillId="24" borderId="83" xfId="38" applyNumberFormat="1" applyFont="1" applyFill="1" applyBorder="1" applyAlignment="1">
      <alignment horizontal="right" vertical="center"/>
    </xf>
    <xf numFmtId="0" fontId="28" fillId="24" borderId="83" xfId="38" applyFont="1" applyFill="1" applyBorder="1" applyAlignment="1">
      <alignment horizontal="center" vertical="center"/>
    </xf>
    <xf numFmtId="164" fontId="28" fillId="24" borderId="83" xfId="38" applyNumberFormat="1" applyFont="1" applyFill="1" applyBorder="1" applyAlignment="1">
      <alignment horizontal="center" vertical="center"/>
    </xf>
    <xf numFmtId="168" fontId="28" fillId="24" borderId="83" xfId="38" applyNumberFormat="1" applyFont="1" applyFill="1" applyBorder="1" applyAlignment="1">
      <alignment horizontal="right" vertical="center"/>
    </xf>
    <xf numFmtId="168" fontId="28" fillId="24" borderId="83" xfId="38" applyNumberFormat="1" applyFont="1" applyFill="1" applyBorder="1" applyAlignment="1">
      <alignment vertical="center"/>
    </xf>
    <xf numFmtId="167" fontId="28" fillId="24" borderId="83" xfId="38" applyNumberFormat="1" applyFont="1" applyFill="1" applyBorder="1" applyAlignment="1" applyProtection="1">
      <alignment horizontal="left" vertical="center"/>
    </xf>
    <xf numFmtId="41" fontId="28" fillId="0" borderId="31" xfId="45" applyNumberFormat="1" applyFont="1" applyBorder="1" applyAlignment="1">
      <alignment vertical="center"/>
    </xf>
    <xf numFmtId="42" fontId="32" fillId="24" borderId="85" xfId="41" applyNumberFormat="1" applyFont="1" applyFill="1" applyBorder="1" applyAlignment="1">
      <alignment vertical="center"/>
    </xf>
    <xf numFmtId="0" fontId="32" fillId="24" borderId="44" xfId="41" applyFont="1" applyFill="1" applyBorder="1" applyAlignment="1">
      <alignment horizontal="center" vertical="center"/>
    </xf>
    <xf numFmtId="0" fontId="32" fillId="24" borderId="44" xfId="41" applyFont="1" applyFill="1" applyBorder="1" applyAlignment="1">
      <alignment vertical="center"/>
    </xf>
    <xf numFmtId="165" fontId="32" fillId="24" borderId="44" xfId="41" applyNumberFormat="1" applyFont="1" applyFill="1" applyBorder="1" applyAlignment="1" applyProtection="1">
      <alignment horizontal="center" vertical="center"/>
    </xf>
    <xf numFmtId="0" fontId="32" fillId="24" borderId="90" xfId="41" applyFont="1" applyFill="1" applyBorder="1" applyAlignment="1">
      <alignment horizontal="center" vertical="center"/>
    </xf>
    <xf numFmtId="0" fontId="32" fillId="24" borderId="90" xfId="41" applyFont="1" applyFill="1" applyBorder="1" applyAlignment="1">
      <alignment vertical="center"/>
    </xf>
    <xf numFmtId="165" fontId="32" fillId="24" borderId="90" xfId="41" applyNumberFormat="1" applyFont="1" applyFill="1" applyBorder="1" applyAlignment="1" applyProtection="1">
      <alignment horizontal="center" vertical="center"/>
    </xf>
    <xf numFmtId="1" fontId="28" fillId="24" borderId="82" xfId="70" applyNumberFormat="1" applyFont="1" applyFill="1" applyBorder="1" applyAlignment="1">
      <alignment horizontal="center" vertical="center"/>
    </xf>
    <xf numFmtId="2" fontId="28" fillId="24" borderId="92" xfId="0" applyNumberFormat="1" applyFont="1" applyFill="1" applyBorder="1" applyAlignment="1">
      <alignment vertical="center"/>
    </xf>
    <xf numFmtId="2" fontId="46" fillId="24" borderId="0" xfId="0" applyNumberFormat="1" applyFont="1" applyFill="1" applyAlignment="1">
      <alignment horizontal="center" vertical="center" wrapText="1"/>
    </xf>
    <xf numFmtId="9" fontId="28" fillId="0" borderId="77" xfId="79" applyFont="1" applyFill="1" applyBorder="1" applyAlignment="1">
      <alignment horizontal="right" vertical="center"/>
    </xf>
    <xf numFmtId="0" fontId="43" fillId="24" borderId="94" xfId="0" applyFont="1" applyFill="1" applyBorder="1" applyAlignment="1">
      <alignment vertical="center" wrapText="1"/>
    </xf>
    <xf numFmtId="0" fontId="40" fillId="24" borderId="66" xfId="77" applyFont="1" applyFill="1" applyBorder="1" applyAlignment="1">
      <alignment horizontal="center" vertical="center" wrapText="1"/>
    </xf>
    <xf numFmtId="42" fontId="32" fillId="25" borderId="85" xfId="41" applyNumberFormat="1" applyFont="1" applyFill="1" applyBorder="1" applyAlignment="1">
      <alignment vertical="center"/>
    </xf>
    <xf numFmtId="170" fontId="28" fillId="24" borderId="77" xfId="63" applyNumberFormat="1" applyFont="1" applyFill="1" applyBorder="1" applyAlignment="1">
      <alignment horizontal="center" vertical="center"/>
    </xf>
    <xf numFmtId="170" fontId="28" fillId="24" borderId="83" xfId="63" applyNumberFormat="1" applyFont="1" applyFill="1" applyBorder="1" applyAlignment="1">
      <alignment horizontal="center" vertical="center"/>
    </xf>
    <xf numFmtId="170" fontId="28" fillId="24" borderId="77" xfId="63" applyNumberFormat="1" applyFont="1" applyFill="1" applyBorder="1" applyAlignment="1">
      <alignment horizontal="right" vertical="center"/>
    </xf>
    <xf numFmtId="170" fontId="28" fillId="24" borderId="83" xfId="63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 vertical="top"/>
    </xf>
    <xf numFmtId="166" fontId="50" fillId="24" borderId="0" xfId="61" applyNumberFormat="1" applyFont="1" applyFill="1" applyAlignment="1">
      <alignment vertical="center" wrapText="1"/>
    </xf>
    <xf numFmtId="166" fontId="50" fillId="24" borderId="0" xfId="61" applyNumberFormat="1" applyFont="1" applyFill="1" applyAlignment="1">
      <alignment vertical="center"/>
    </xf>
    <xf numFmtId="1" fontId="28" fillId="24" borderId="95" xfId="38" applyNumberFormat="1" applyFont="1" applyFill="1" applyBorder="1" applyAlignment="1">
      <alignment horizontal="center" vertical="center"/>
    </xf>
    <xf numFmtId="1" fontId="28" fillId="24" borderId="95" xfId="70" applyNumberFormat="1" applyFont="1" applyFill="1" applyBorder="1" applyAlignment="1">
      <alignment horizontal="center" vertical="center"/>
    </xf>
    <xf numFmtId="1" fontId="28" fillId="24" borderId="96" xfId="38" applyNumberFormat="1" applyFont="1" applyFill="1" applyBorder="1" applyAlignment="1">
      <alignment horizontal="center" vertical="center"/>
    </xf>
    <xf numFmtId="0" fontId="28" fillId="24" borderId="97" xfId="38" applyFont="1" applyFill="1" applyBorder="1" applyAlignment="1">
      <alignment horizontal="justify" vertical="center" wrapText="1"/>
    </xf>
    <xf numFmtId="0" fontId="28" fillId="24" borderId="82" xfId="38" applyFont="1" applyFill="1" applyBorder="1" applyAlignment="1">
      <alignment horizontal="justify" vertical="center" wrapText="1"/>
    </xf>
    <xf numFmtId="0" fontId="59" fillId="24" borderId="27" xfId="92" applyFont="1" applyFill="1" applyBorder="1" applyAlignment="1">
      <alignment horizontal="centerContinuous"/>
    </xf>
    <xf numFmtId="14" fontId="37" fillId="24" borderId="0" xfId="0" applyNumberFormat="1" applyFont="1" applyFill="1" applyAlignment="1">
      <alignment horizontal="centerContinuous"/>
    </xf>
    <xf numFmtId="2" fontId="52" fillId="26" borderId="15" xfId="0" applyNumberFormat="1" applyFont="1" applyFill="1" applyBorder="1" applyAlignment="1">
      <alignment horizontal="right"/>
    </xf>
    <xf numFmtId="2" fontId="40" fillId="26" borderId="16" xfId="0" applyNumberFormat="1" applyFont="1" applyFill="1" applyBorder="1" applyAlignment="1">
      <alignment horizontal="right" vertical="center"/>
    </xf>
    <xf numFmtId="166" fontId="52" fillId="26" borderId="39" xfId="78" applyNumberFormat="1" applyFont="1" applyFill="1" applyBorder="1" applyAlignment="1">
      <alignment horizontal="left" vertical="center" wrapText="1"/>
    </xf>
    <xf numFmtId="2" fontId="28" fillId="26" borderId="16" xfId="0" applyNumberFormat="1" applyFont="1" applyFill="1" applyBorder="1" applyAlignment="1">
      <alignment vertical="center" wrapText="1"/>
    </xf>
    <xf numFmtId="2" fontId="28" fillId="26" borderId="17" xfId="0" applyNumberFormat="1" applyFont="1" applyFill="1" applyBorder="1" applyAlignment="1">
      <alignment vertical="center" wrapText="1"/>
    </xf>
    <xf numFmtId="2" fontId="52" fillId="26" borderId="18" xfId="0" applyNumberFormat="1" applyFont="1" applyFill="1" applyBorder="1" applyAlignment="1">
      <alignment horizontal="right" vertical="center"/>
    </xf>
    <xf numFmtId="166" fontId="52" fillId="26" borderId="10" xfId="78" applyNumberFormat="1" applyFont="1" applyFill="1" applyBorder="1" applyAlignment="1">
      <alignment horizontal="left" vertical="center" wrapText="1"/>
    </xf>
    <xf numFmtId="0" fontId="38" fillId="26" borderId="19" xfId="0" applyFont="1" applyFill="1" applyBorder="1" applyAlignment="1">
      <alignment horizontal="left" vertical="center"/>
    </xf>
    <xf numFmtId="9" fontId="53" fillId="26" borderId="22" xfId="79" applyFont="1" applyFill="1" applyBorder="1" applyAlignment="1">
      <alignment horizontal="center" vertical="center"/>
    </xf>
    <xf numFmtId="166" fontId="52" fillId="26" borderId="23" xfId="78" applyNumberFormat="1" applyFont="1" applyFill="1" applyBorder="1" applyAlignment="1">
      <alignment horizontal="left" vertical="center" wrapText="1"/>
    </xf>
    <xf numFmtId="2" fontId="39" fillId="26" borderId="47" xfId="0" applyNumberFormat="1" applyFont="1" applyFill="1" applyBorder="1" applyAlignment="1">
      <alignment horizontal="right" vertical="center"/>
    </xf>
    <xf numFmtId="172" fontId="53" fillId="26" borderId="37" xfId="79" applyNumberFormat="1" applyFont="1" applyFill="1" applyBorder="1" applyAlignment="1">
      <alignment horizontal="center" vertical="center"/>
    </xf>
    <xf numFmtId="166" fontId="52" fillId="26" borderId="38" xfId="78" applyNumberFormat="1" applyFont="1" applyFill="1" applyBorder="1" applyAlignment="1">
      <alignment horizontal="left" vertical="center" wrapText="1"/>
    </xf>
    <xf numFmtId="0" fontId="29" fillId="26" borderId="30" xfId="0" applyFont="1" applyFill="1" applyBorder="1" applyAlignment="1">
      <alignment horizontal="center" vertical="center"/>
    </xf>
    <xf numFmtId="2" fontId="45" fillId="26" borderId="32" xfId="0" applyNumberFormat="1" applyFont="1" applyFill="1" applyBorder="1" applyAlignment="1">
      <alignment horizontal="right" vertical="center"/>
    </xf>
    <xf numFmtId="166" fontId="40" fillId="26" borderId="40" xfId="78" applyNumberFormat="1" applyFont="1" applyFill="1" applyBorder="1" applyAlignment="1">
      <alignment horizontal="left" vertical="center" wrapText="1"/>
    </xf>
    <xf numFmtId="2" fontId="28" fillId="26" borderId="32" xfId="0" applyNumberFormat="1" applyFont="1" applyFill="1" applyBorder="1" applyAlignment="1">
      <alignment vertical="center" wrapText="1"/>
    </xf>
    <xf numFmtId="2" fontId="28" fillId="26" borderId="31" xfId="0" applyNumberFormat="1" applyFont="1" applyFill="1" applyBorder="1" applyAlignment="1">
      <alignment vertical="center" wrapText="1"/>
    </xf>
    <xf numFmtId="2" fontId="28" fillId="26" borderId="15" xfId="0" applyNumberFormat="1" applyFont="1" applyFill="1" applyBorder="1" applyAlignment="1">
      <alignment horizontal="center" vertical="center" wrapText="1"/>
    </xf>
    <xf numFmtId="2" fontId="28" fillId="26" borderId="16" xfId="0" applyNumberFormat="1" applyFont="1" applyFill="1" applyBorder="1" applyAlignment="1">
      <alignment horizontal="center" vertical="center" wrapText="1"/>
    </xf>
    <xf numFmtId="0" fontId="36" fillId="26" borderId="16" xfId="0" applyFont="1" applyFill="1" applyBorder="1" applyAlignment="1">
      <alignment horizontal="right"/>
    </xf>
    <xf numFmtId="14" fontId="37" fillId="26" borderId="16" xfId="0" applyNumberFormat="1" applyFont="1" applyFill="1" applyBorder="1" applyAlignment="1">
      <alignment horizontal="left"/>
    </xf>
    <xf numFmtId="2" fontId="28" fillId="26" borderId="18" xfId="0" applyNumberFormat="1" applyFont="1" applyFill="1" applyBorder="1" applyAlignment="1">
      <alignment horizontal="center" vertical="center" wrapText="1"/>
    </xf>
    <xf numFmtId="2" fontId="28" fillId="26" borderId="0" xfId="0" applyNumberFormat="1" applyFont="1" applyFill="1" applyAlignment="1">
      <alignment horizontal="center" vertical="center" wrapText="1"/>
    </xf>
    <xf numFmtId="0" fontId="36" fillId="26" borderId="0" xfId="0" applyFont="1" applyFill="1" applyAlignment="1">
      <alignment horizontal="right"/>
    </xf>
    <xf numFmtId="169" fontId="37" fillId="26" borderId="0" xfId="0" applyNumberFormat="1" applyFont="1" applyFill="1"/>
    <xf numFmtId="2" fontId="28" fillId="26" borderId="0" xfId="0" applyNumberFormat="1" applyFont="1" applyFill="1" applyAlignment="1">
      <alignment vertical="center" wrapText="1"/>
    </xf>
    <xf numFmtId="2" fontId="28" fillId="26" borderId="19" xfId="0" applyNumberFormat="1" applyFont="1" applyFill="1" applyBorder="1" applyAlignment="1">
      <alignment vertical="center" wrapText="1"/>
    </xf>
    <xf numFmtId="169" fontId="37" fillId="26" borderId="0" xfId="0" applyNumberFormat="1" applyFont="1" applyFill="1" applyAlignment="1">
      <alignment horizontal="left"/>
    </xf>
    <xf numFmtId="169" fontId="47" fillId="26" borderId="0" xfId="0" applyNumberFormat="1" applyFont="1" applyFill="1"/>
    <xf numFmtId="0" fontId="28" fillId="26" borderId="0" xfId="0" applyFont="1" applyFill="1" applyAlignment="1">
      <alignment horizontal="center" vertical="center"/>
    </xf>
    <xf numFmtId="2" fontId="28" fillId="26" borderId="0" xfId="0" applyNumberFormat="1" applyFont="1" applyFill="1" applyAlignment="1">
      <alignment vertical="top"/>
    </xf>
    <xf numFmtId="2" fontId="48" fillId="26" borderId="0" xfId="0" applyNumberFormat="1" applyFont="1" applyFill="1" applyAlignment="1">
      <alignment horizontal="right"/>
    </xf>
    <xf numFmtId="170" fontId="48" fillId="26" borderId="22" xfId="63" applyNumberFormat="1" applyFont="1" applyFill="1" applyBorder="1" applyAlignment="1">
      <alignment horizontal="left" vertical="center"/>
    </xf>
    <xf numFmtId="170" fontId="48" fillId="26" borderId="74" xfId="63" applyNumberFormat="1" applyFont="1" applyFill="1" applyBorder="1" applyAlignment="1">
      <alignment horizontal="left" vertical="center"/>
    </xf>
    <xf numFmtId="0" fontId="48" fillId="26" borderId="0" xfId="0" applyFont="1" applyFill="1" applyAlignment="1">
      <alignment horizontal="right"/>
    </xf>
    <xf numFmtId="2" fontId="28" fillId="26" borderId="30" xfId="0" applyNumberFormat="1" applyFont="1" applyFill="1" applyBorder="1" applyAlignment="1">
      <alignment horizontal="center" vertical="center" wrapText="1"/>
    </xf>
    <xf numFmtId="2" fontId="28" fillId="26" borderId="32" xfId="0" applyNumberFormat="1" applyFont="1" applyFill="1" applyBorder="1" applyAlignment="1">
      <alignment horizontal="center" vertical="center" wrapText="1"/>
    </xf>
    <xf numFmtId="2" fontId="48" fillId="26" borderId="32" xfId="0" applyNumberFormat="1" applyFont="1" applyFill="1" applyBorder="1" applyAlignment="1">
      <alignment horizontal="right"/>
    </xf>
    <xf numFmtId="170" fontId="48" fillId="26" borderId="52" xfId="63" applyNumberFormat="1" applyFont="1" applyFill="1" applyBorder="1" applyAlignment="1">
      <alignment horizontal="left" vertical="center"/>
    </xf>
    <xf numFmtId="0" fontId="39" fillId="26" borderId="53" xfId="0" applyFont="1" applyFill="1" applyBorder="1" applyAlignment="1">
      <alignment horizontal="center" vertical="center"/>
    </xf>
    <xf numFmtId="0" fontId="39" fillId="26" borderId="54" xfId="0" applyFont="1" applyFill="1" applyBorder="1" applyAlignment="1">
      <alignment horizontal="left" vertical="center"/>
    </xf>
    <xf numFmtId="2" fontId="39" fillId="26" borderId="54" xfId="0" applyNumberFormat="1" applyFont="1" applyFill="1" applyBorder="1" applyAlignment="1">
      <alignment horizontal="center" vertical="center" wrapText="1"/>
    </xf>
    <xf numFmtId="0" fontId="39" fillId="26" borderId="54" xfId="0" applyFont="1" applyFill="1" applyBorder="1" applyAlignment="1">
      <alignment horizontal="center" vertical="center"/>
    </xf>
    <xf numFmtId="2" fontId="39" fillId="26" borderId="55" xfId="0" applyNumberFormat="1" applyFont="1" applyFill="1" applyBorder="1" applyAlignment="1">
      <alignment vertical="center" wrapText="1"/>
    </xf>
    <xf numFmtId="2" fontId="29" fillId="26" borderId="53" xfId="0" applyNumberFormat="1" applyFont="1" applyFill="1" applyBorder="1" applyAlignment="1">
      <alignment horizontal="center" vertical="center" wrapText="1"/>
    </xf>
    <xf numFmtId="2" fontId="46" fillId="26" borderId="28" xfId="0" applyNumberFormat="1" applyFont="1" applyFill="1" applyBorder="1" applyAlignment="1">
      <alignment horizontal="center" vertical="center" wrapText="1"/>
    </xf>
    <xf numFmtId="0" fontId="54" fillId="26" borderId="49" xfId="0" applyFont="1" applyFill="1" applyBorder="1" applyAlignment="1">
      <alignment horizontal="right" vertical="center"/>
    </xf>
    <xf numFmtId="0" fontId="29" fillId="26" borderId="50" xfId="0" applyFont="1" applyFill="1" applyBorder="1" applyAlignment="1">
      <alignment horizontal="right" vertical="center"/>
    </xf>
    <xf numFmtId="2" fontId="28" fillId="26" borderId="62" xfId="0" applyNumberFormat="1" applyFont="1" applyFill="1" applyBorder="1" applyAlignment="1">
      <alignment horizontal="center" vertical="center" wrapText="1"/>
    </xf>
    <xf numFmtId="0" fontId="54" fillId="26" borderId="18" xfId="0" applyFont="1" applyFill="1" applyBorder="1" applyAlignment="1">
      <alignment horizontal="right" vertical="center"/>
    </xf>
    <xf numFmtId="2" fontId="28" fillId="26" borderId="56" xfId="0" applyNumberFormat="1" applyFont="1" applyFill="1" applyBorder="1" applyAlignment="1">
      <alignment horizontal="center" vertical="center" wrapText="1"/>
    </xf>
    <xf numFmtId="0" fontId="54" fillId="26" borderId="47" xfId="0" applyFont="1" applyFill="1" applyBorder="1" applyAlignment="1">
      <alignment horizontal="right" vertical="center"/>
    </xf>
    <xf numFmtId="2" fontId="28" fillId="26" borderId="48" xfId="0" applyNumberFormat="1" applyFont="1" applyFill="1" applyBorder="1" applyAlignment="1">
      <alignment horizontal="center" vertical="center" wrapText="1"/>
    </xf>
    <xf numFmtId="0" fontId="54" fillId="26" borderId="30" xfId="0" applyFont="1" applyFill="1" applyBorder="1" applyAlignment="1">
      <alignment horizontal="right" vertical="center"/>
    </xf>
    <xf numFmtId="0" fontId="29" fillId="26" borderId="51" xfId="0" applyFont="1" applyFill="1" applyBorder="1" applyAlignment="1">
      <alignment horizontal="right" vertical="center"/>
    </xf>
    <xf numFmtId="2" fontId="28" fillId="26" borderId="31" xfId="0" applyNumberFormat="1" applyFont="1" applyFill="1" applyBorder="1" applyAlignment="1">
      <alignment horizontal="center" vertical="center" wrapText="1"/>
    </xf>
    <xf numFmtId="0" fontId="29" fillId="26" borderId="32" xfId="0" applyFont="1" applyFill="1" applyBorder="1" applyAlignment="1">
      <alignment horizontal="right" vertical="center"/>
    </xf>
    <xf numFmtId="2" fontId="28" fillId="26" borderId="93" xfId="0" applyNumberFormat="1" applyFont="1" applyFill="1" applyBorder="1" applyAlignment="1">
      <alignment vertical="center" wrapText="1"/>
    </xf>
    <xf numFmtId="166" fontId="28" fillId="26" borderId="62" xfId="61" applyNumberFormat="1" applyFont="1" applyFill="1" applyBorder="1" applyAlignment="1">
      <alignment vertical="center" wrapText="1"/>
    </xf>
    <xf numFmtId="2" fontId="28" fillId="26" borderId="20" xfId="0" applyNumberFormat="1" applyFont="1" applyFill="1" applyBorder="1" applyAlignment="1">
      <alignment vertical="center" wrapText="1"/>
    </xf>
    <xf numFmtId="166" fontId="28" fillId="26" borderId="56" xfId="61" applyNumberFormat="1" applyFont="1" applyFill="1" applyBorder="1" applyAlignment="1">
      <alignment vertical="center" wrapText="1"/>
    </xf>
    <xf numFmtId="2" fontId="28" fillId="26" borderId="63" xfId="0" applyNumberFormat="1" applyFont="1" applyFill="1" applyBorder="1" applyAlignment="1">
      <alignment vertical="center" wrapText="1"/>
    </xf>
    <xf numFmtId="166" fontId="28" fillId="26" borderId="48" xfId="61" applyNumberFormat="1" applyFont="1" applyFill="1" applyBorder="1" applyAlignment="1">
      <alignment vertical="center" wrapText="1"/>
    </xf>
    <xf numFmtId="2" fontId="28" fillId="26" borderId="45" xfId="0" applyNumberFormat="1" applyFont="1" applyFill="1" applyBorder="1" applyAlignment="1">
      <alignment vertical="center" wrapText="1"/>
    </xf>
    <xf numFmtId="166" fontId="28" fillId="26" borderId="29" xfId="61" applyNumberFormat="1" applyFont="1" applyFill="1" applyBorder="1" applyAlignment="1">
      <alignment vertical="center" wrapText="1"/>
    </xf>
    <xf numFmtId="2" fontId="28" fillId="26" borderId="25" xfId="0" applyNumberFormat="1" applyFont="1" applyFill="1" applyBorder="1" applyAlignment="1">
      <alignment vertical="center" wrapText="1"/>
    </xf>
    <xf numFmtId="166" fontId="28" fillId="26" borderId="71" xfId="61" applyNumberFormat="1" applyFont="1" applyFill="1" applyBorder="1" applyAlignment="1">
      <alignment vertical="center" wrapText="1"/>
    </xf>
    <xf numFmtId="0" fontId="36" fillId="26" borderId="11" xfId="0" applyFont="1" applyFill="1" applyBorder="1" applyAlignment="1">
      <alignment horizontal="right"/>
    </xf>
    <xf numFmtId="169" fontId="36" fillId="26" borderId="11" xfId="0" applyNumberFormat="1" applyFont="1" applyFill="1" applyBorder="1"/>
    <xf numFmtId="0" fontId="34" fillId="26" borderId="53" xfId="34" applyFont="1" applyFill="1" applyBorder="1" applyAlignment="1" applyProtection="1">
      <alignment horizontal="center" vertical="center" wrapText="1"/>
    </xf>
    <xf numFmtId="0" fontId="34" fillId="26" borderId="54" xfId="34" applyFont="1" applyFill="1" applyBorder="1" applyAlignment="1" applyProtection="1">
      <alignment horizontal="center" vertical="center" wrapText="1"/>
    </xf>
    <xf numFmtId="2" fontId="34" fillId="26" borderId="54" xfId="34" applyNumberFormat="1" applyFont="1" applyFill="1" applyBorder="1" applyAlignment="1" applyProtection="1">
      <alignment horizontal="center" vertical="center" wrapText="1"/>
    </xf>
    <xf numFmtId="0" fontId="34" fillId="26" borderId="55" xfId="34" applyFont="1" applyFill="1" applyBorder="1" applyAlignment="1" applyProtection="1">
      <alignment horizontal="center" vertical="center" wrapText="1"/>
    </xf>
    <xf numFmtId="2" fontId="44" fillId="26" borderId="26" xfId="0" applyNumberFormat="1" applyFont="1" applyFill="1" applyBorder="1" applyAlignment="1">
      <alignment horizontal="centerContinuous"/>
    </xf>
    <xf numFmtId="2" fontId="44" fillId="26" borderId="27" xfId="0" applyNumberFormat="1" applyFont="1" applyFill="1" applyBorder="1" applyAlignment="1">
      <alignment horizontal="centerContinuous"/>
    </xf>
    <xf numFmtId="2" fontId="44" fillId="26" borderId="28" xfId="0" applyNumberFormat="1" applyFont="1" applyFill="1" applyBorder="1" applyAlignment="1">
      <alignment horizontal="centerContinuous"/>
    </xf>
    <xf numFmtId="2" fontId="34" fillId="26" borderId="55" xfId="34" applyNumberFormat="1" applyFont="1" applyFill="1" applyBorder="1" applyAlignment="1" applyProtection="1">
      <alignment horizontal="center" vertical="center" wrapText="1"/>
    </xf>
    <xf numFmtId="0" fontId="28" fillId="27" borderId="77" xfId="64" applyFont="1" applyFill="1" applyBorder="1" applyAlignment="1">
      <alignment horizontal="center" vertical="center"/>
    </xf>
    <xf numFmtId="0" fontId="28" fillId="27" borderId="83" xfId="64" applyFont="1" applyFill="1" applyBorder="1" applyAlignment="1">
      <alignment horizontal="center" vertical="center"/>
    </xf>
    <xf numFmtId="171" fontId="28" fillId="27" borderId="77" xfId="64" applyNumberFormat="1" applyFont="1" applyFill="1" applyBorder="1" applyAlignment="1">
      <alignment horizontal="center" vertical="center"/>
    </xf>
    <xf numFmtId="171" fontId="28" fillId="27" borderId="77" xfId="38" applyNumberFormat="1" applyFont="1" applyFill="1" applyBorder="1" applyAlignment="1">
      <alignment horizontal="center" vertical="center"/>
    </xf>
    <xf numFmtId="171" fontId="28" fillId="27" borderId="83" xfId="38" applyNumberFormat="1" applyFont="1" applyFill="1" applyBorder="1" applyAlignment="1">
      <alignment horizontal="center" vertical="center"/>
    </xf>
    <xf numFmtId="171" fontId="28" fillId="27" borderId="12" xfId="38" applyNumberFormat="1" applyFont="1" applyFill="1" applyBorder="1" applyAlignment="1">
      <alignment horizontal="center" vertical="center"/>
    </xf>
    <xf numFmtId="168" fontId="28" fillId="26" borderId="77" xfId="38" applyNumberFormat="1" applyFont="1" applyFill="1" applyBorder="1" applyAlignment="1">
      <alignment horizontal="right" vertical="center"/>
    </xf>
    <xf numFmtId="168" fontId="28" fillId="26" borderId="83" xfId="38" applyNumberFormat="1" applyFont="1" applyFill="1" applyBorder="1" applyAlignment="1">
      <alignment horizontal="right" vertical="center"/>
    </xf>
    <xf numFmtId="168" fontId="28" fillId="27" borderId="83" xfId="38" applyNumberFormat="1" applyFont="1" applyFill="1" applyBorder="1" applyAlignment="1">
      <alignment horizontal="right" vertical="center"/>
    </xf>
    <xf numFmtId="168" fontId="28" fillId="27" borderId="77" xfId="38" applyNumberFormat="1" applyFont="1" applyFill="1" applyBorder="1" applyAlignment="1">
      <alignment vertical="center"/>
    </xf>
    <xf numFmtId="168" fontId="28" fillId="27" borderId="83" xfId="38" applyNumberFormat="1" applyFont="1" applyFill="1" applyBorder="1" applyAlignment="1">
      <alignment vertical="center"/>
    </xf>
    <xf numFmtId="166" fontId="29" fillId="26" borderId="99" xfId="78" applyNumberFormat="1" applyFont="1" applyFill="1" applyBorder="1" applyAlignment="1">
      <alignment vertical="center"/>
    </xf>
    <xf numFmtId="0" fontId="60" fillId="26" borderId="55" xfId="0" applyFont="1" applyFill="1" applyBorder="1" applyAlignment="1">
      <alignment horizontal="center" vertical="center" wrapText="1"/>
    </xf>
    <xf numFmtId="166" fontId="29" fillId="26" borderId="98" xfId="78" applyNumberFormat="1" applyFont="1" applyFill="1" applyBorder="1" applyAlignment="1">
      <alignment vertical="center"/>
    </xf>
    <xf numFmtId="49" fontId="29" fillId="26" borderId="99" xfId="78" applyNumberFormat="1" applyFont="1" applyFill="1" applyBorder="1" applyAlignment="1">
      <alignment horizontal="center" vertical="center"/>
    </xf>
    <xf numFmtId="49" fontId="29" fillId="26" borderId="102" xfId="78" applyNumberFormat="1" applyFont="1" applyFill="1" applyBorder="1" applyAlignment="1">
      <alignment horizontal="center" vertical="center"/>
    </xf>
    <xf numFmtId="0" fontId="38" fillId="26" borderId="0" xfId="0" applyFont="1" applyFill="1" applyAlignment="1">
      <alignment horizontal="left" vertical="center"/>
    </xf>
    <xf numFmtId="10" fontId="53" fillId="26" borderId="0" xfId="79" applyNumberFormat="1" applyFont="1" applyFill="1" applyBorder="1" applyAlignment="1">
      <alignment horizontal="center" vertical="center"/>
    </xf>
    <xf numFmtId="9" fontId="53" fillId="26" borderId="0" xfId="79" applyFont="1" applyFill="1" applyBorder="1" applyAlignment="1">
      <alignment horizontal="center" vertical="center"/>
    </xf>
    <xf numFmtId="0" fontId="32" fillId="24" borderId="86" xfId="86" applyFont="1" applyFill="1" applyBorder="1" applyAlignment="1">
      <alignment vertical="center"/>
    </xf>
    <xf numFmtId="0" fontId="32" fillId="24" borderId="24" xfId="86" applyFont="1" applyFill="1" applyBorder="1" applyAlignment="1">
      <alignment vertical="center"/>
    </xf>
    <xf numFmtId="172" fontId="32" fillId="24" borderId="44" xfId="86" applyNumberFormat="1" applyFont="1" applyFill="1" applyAlignment="1">
      <alignment horizontal="center" vertical="center"/>
    </xf>
    <xf numFmtId="166" fontId="32" fillId="24" borderId="44" xfId="86" applyNumberFormat="1" applyFont="1" applyFill="1" applyAlignment="1">
      <alignment horizontal="left" vertical="center"/>
    </xf>
    <xf numFmtId="166" fontId="32" fillId="24" borderId="87" xfId="86" applyNumberFormat="1" applyFont="1" applyFill="1" applyBorder="1" applyAlignment="1">
      <alignment vertical="center"/>
    </xf>
    <xf numFmtId="0" fontId="32" fillId="24" borderId="90" xfId="86" applyFont="1" applyFill="1" applyBorder="1" applyAlignment="1">
      <alignment vertical="center"/>
    </xf>
    <xf numFmtId="167" fontId="32" fillId="24" borderId="90" xfId="86" applyNumberFormat="1" applyFont="1" applyFill="1" applyBorder="1" applyAlignment="1">
      <alignment horizontal="left" vertical="center"/>
    </xf>
    <xf numFmtId="42" fontId="32" fillId="24" borderId="91" xfId="86" applyNumberFormat="1" applyFont="1" applyFill="1" applyBorder="1" applyAlignment="1">
      <alignment vertical="center"/>
    </xf>
    <xf numFmtId="169" fontId="47" fillId="24" borderId="0" xfId="0" applyNumberFormat="1" applyFont="1" applyFill="1"/>
    <xf numFmtId="166" fontId="29" fillId="26" borderId="50" xfId="78" applyNumberFormat="1" applyFont="1" applyFill="1" applyBorder="1" applyAlignment="1">
      <alignment vertical="top" wrapText="1"/>
    </xf>
    <xf numFmtId="0" fontId="54" fillId="26" borderId="103" xfId="0" applyFont="1" applyFill="1" applyBorder="1" applyAlignment="1">
      <alignment horizontal="right" vertical="center"/>
    </xf>
    <xf numFmtId="0" fontId="29" fillId="26" borderId="74" xfId="0" applyFont="1" applyFill="1" applyBorder="1" applyAlignment="1">
      <alignment horizontal="right" vertical="center"/>
    </xf>
    <xf numFmtId="166" fontId="29" fillId="26" borderId="22" xfId="78" applyNumberFormat="1" applyFont="1" applyFill="1" applyBorder="1" applyAlignment="1">
      <alignment horizontal="left" vertical="top" wrapText="1"/>
    </xf>
    <xf numFmtId="166" fontId="29" fillId="26" borderId="22" xfId="78" applyNumberFormat="1" applyFont="1" applyFill="1" applyBorder="1" applyAlignment="1">
      <alignment horizontal="center" vertical="center" wrapText="1"/>
    </xf>
    <xf numFmtId="0" fontId="29" fillId="26" borderId="22" xfId="0" applyFont="1" applyFill="1" applyBorder="1" applyAlignment="1">
      <alignment horizontal="right" vertical="center"/>
    </xf>
    <xf numFmtId="0" fontId="29" fillId="26" borderId="68" xfId="0" applyFont="1" applyFill="1" applyBorder="1" applyAlignment="1">
      <alignment horizontal="right" vertical="center"/>
    </xf>
    <xf numFmtId="44" fontId="29" fillId="26" borderId="68" xfId="78" applyFont="1" applyFill="1" applyBorder="1" applyAlignment="1">
      <alignment horizontal="left" vertical="top" wrapText="1"/>
    </xf>
    <xf numFmtId="44" fontId="29" fillId="26" borderId="68" xfId="78" applyFont="1" applyFill="1" applyBorder="1" applyAlignment="1">
      <alignment horizontal="center" vertical="center" wrapText="1"/>
    </xf>
    <xf numFmtId="166" fontId="29" fillId="26" borderId="68" xfId="78" applyNumberFormat="1" applyFont="1" applyFill="1" applyBorder="1" applyAlignment="1">
      <alignment horizontal="center" vertical="center" wrapText="1"/>
    </xf>
    <xf numFmtId="166" fontId="29" fillId="26" borderId="51" xfId="78" applyNumberFormat="1" applyFont="1" applyFill="1" applyBorder="1" applyAlignment="1">
      <alignment horizontal="left" vertical="top" wrapText="1"/>
    </xf>
    <xf numFmtId="166" fontId="29" fillId="26" borderId="51" xfId="78" applyNumberFormat="1" applyFont="1" applyFill="1" applyBorder="1" applyAlignment="1">
      <alignment horizontal="center" vertical="center" wrapText="1"/>
    </xf>
    <xf numFmtId="166" fontId="29" fillId="26" borderId="32" xfId="78" applyNumberFormat="1" applyFont="1" applyFill="1" applyBorder="1" applyAlignment="1">
      <alignment horizontal="left" vertical="top" wrapText="1"/>
    </xf>
    <xf numFmtId="166" fontId="29" fillId="26" borderId="32" xfId="78" applyNumberFormat="1" applyFont="1" applyFill="1" applyBorder="1" applyAlignment="1">
      <alignment horizontal="center" vertical="center" wrapText="1"/>
    </xf>
    <xf numFmtId="1" fontId="28" fillId="24" borderId="78" xfId="93" applyNumberFormat="1" applyFont="1" applyFill="1" applyBorder="1" applyAlignment="1">
      <alignment horizontal="center" vertical="center"/>
    </xf>
    <xf numFmtId="0" fontId="28" fillId="24" borderId="79" xfId="93" applyFont="1" applyFill="1" applyBorder="1" applyAlignment="1">
      <alignment horizontal="justify" vertical="center" wrapText="1"/>
    </xf>
    <xf numFmtId="0" fontId="28" fillId="24" borderId="77" xfId="93" applyFont="1" applyFill="1" applyAlignment="1">
      <alignment horizontal="center" vertical="center"/>
    </xf>
    <xf numFmtId="41" fontId="28" fillId="24" borderId="77" xfId="93" applyNumberFormat="1" applyFont="1" applyFill="1" applyAlignment="1">
      <alignment horizontal="center" vertical="center"/>
    </xf>
    <xf numFmtId="170" fontId="28" fillId="24" borderId="77" xfId="48" applyNumberFormat="1" applyFont="1" applyFill="1" applyBorder="1" applyAlignment="1">
      <alignment horizontal="right" vertical="center"/>
    </xf>
    <xf numFmtId="171" fontId="28" fillId="27" borderId="77" xfId="94" applyNumberFormat="1" applyFont="1" applyFill="1" applyAlignment="1">
      <alignment horizontal="center" vertical="center"/>
    </xf>
    <xf numFmtId="168" fontId="28" fillId="26" borderId="77" xfId="93" applyNumberFormat="1" applyFont="1" applyFill="1" applyAlignment="1">
      <alignment horizontal="right" vertical="center"/>
    </xf>
    <xf numFmtId="168" fontId="28" fillId="24" borderId="77" xfId="93" applyNumberFormat="1" applyFont="1" applyFill="1" applyAlignment="1">
      <alignment horizontal="right" vertical="center"/>
    </xf>
    <xf numFmtId="0" fontId="28" fillId="27" borderId="77" xfId="94" applyFont="1" applyFill="1" applyAlignment="1">
      <alignment horizontal="center" vertical="center"/>
    </xf>
    <xf numFmtId="168" fontId="28" fillId="24" borderId="77" xfId="93" applyNumberFormat="1" applyFont="1" applyFill="1" applyAlignment="1">
      <alignment vertical="center"/>
    </xf>
    <xf numFmtId="167" fontId="28" fillId="24" borderId="77" xfId="93" applyNumberFormat="1" applyFont="1" applyFill="1" applyAlignment="1" applyProtection="1">
      <alignment horizontal="left" vertical="center"/>
    </xf>
    <xf numFmtId="1" fontId="28" fillId="24" borderId="79" xfId="70" applyNumberFormat="1" applyFont="1" applyFill="1" applyBorder="1" applyAlignment="1">
      <alignment horizontal="center" vertical="center" wrapText="1"/>
    </xf>
    <xf numFmtId="1" fontId="28" fillId="24" borderId="81" xfId="93" applyNumberFormat="1" applyFont="1" applyFill="1" applyBorder="1" applyAlignment="1">
      <alignment horizontal="center" vertical="center" wrapText="1"/>
    </xf>
    <xf numFmtId="10" fontId="29" fillId="25" borderId="0" xfId="62" applyNumberFormat="1" applyFont="1" applyFill="1" applyBorder="1" applyAlignment="1">
      <alignment horizontal="center" vertical="center"/>
    </xf>
    <xf numFmtId="0" fontId="43" fillId="24" borderId="10" xfId="0" applyFont="1" applyFill="1" applyBorder="1" applyAlignment="1">
      <alignment vertical="center" wrapText="1"/>
    </xf>
    <xf numFmtId="166" fontId="48" fillId="24" borderId="106" xfId="61" applyNumberFormat="1" applyFont="1" applyFill="1" applyBorder="1" applyAlignment="1">
      <alignment horizontal="justify" vertical="center" wrapText="1"/>
    </xf>
    <xf numFmtId="0" fontId="28" fillId="0" borderId="10" xfId="45" applyFont="1" applyBorder="1" applyAlignment="1">
      <alignment horizontal="center" vertical="center"/>
    </xf>
    <xf numFmtId="0" fontId="28" fillId="0" borderId="0" xfId="45" applyFont="1" applyAlignment="1">
      <alignment horizontal="center" vertical="center"/>
    </xf>
    <xf numFmtId="2" fontId="28" fillId="0" borderId="0" xfId="45" applyNumberFormat="1" applyFont="1" applyAlignment="1">
      <alignment horizontal="center" vertical="center" wrapText="1"/>
    </xf>
    <xf numFmtId="2" fontId="28" fillId="0" borderId="0" xfId="45" applyNumberFormat="1" applyFont="1" applyAlignment="1">
      <alignment vertical="center" wrapText="1"/>
    </xf>
    <xf numFmtId="0" fontId="8" fillId="0" borderId="0" xfId="45"/>
    <xf numFmtId="0" fontId="28" fillId="0" borderId="0" xfId="45" applyFont="1" applyAlignment="1">
      <alignment vertical="top"/>
    </xf>
    <xf numFmtId="0" fontId="41" fillId="0" borderId="20" xfId="45" applyFont="1" applyBorder="1" applyAlignment="1">
      <alignment horizontal="center" vertical="center" wrapText="1"/>
    </xf>
    <xf numFmtId="0" fontId="41" fillId="0" borderId="11" xfId="45" applyFont="1" applyBorder="1" applyAlignment="1">
      <alignment vertical="center" wrapText="1"/>
    </xf>
    <xf numFmtId="0" fontId="41" fillId="0" borderId="11" xfId="45" applyFont="1" applyBorder="1" applyAlignment="1">
      <alignment horizontal="center" vertical="center" wrapText="1"/>
    </xf>
    <xf numFmtId="44" fontId="41" fillId="0" borderId="11" xfId="78" applyFont="1" applyBorder="1" applyAlignment="1">
      <alignment vertical="center" wrapText="1"/>
    </xf>
    <xf numFmtId="44" fontId="41" fillId="0" borderId="21" xfId="78" applyFont="1" applyBorder="1" applyAlignment="1">
      <alignment vertical="center" wrapText="1"/>
    </xf>
    <xf numFmtId="1" fontId="41" fillId="0" borderId="11" xfId="45" applyNumberFormat="1" applyFont="1" applyBorder="1" applyAlignment="1">
      <alignment horizontal="center" vertical="center" wrapText="1"/>
    </xf>
    <xf numFmtId="0" fontId="8" fillId="0" borderId="30" xfId="45" applyBorder="1"/>
    <xf numFmtId="0" fontId="8" fillId="0" borderId="32" xfId="45" applyBorder="1"/>
    <xf numFmtId="0" fontId="28" fillId="0" borderId="32" xfId="45" applyFont="1" applyBorder="1" applyAlignment="1">
      <alignment horizontal="center" vertical="center"/>
    </xf>
    <xf numFmtId="0" fontId="41" fillId="0" borderId="108" xfId="45" applyFont="1" applyBorder="1" applyAlignment="1">
      <alignment horizontal="center" vertical="center" wrapText="1"/>
    </xf>
    <xf numFmtId="44" fontId="41" fillId="0" borderId="35" xfId="78" applyFont="1" applyBorder="1" applyAlignment="1">
      <alignment vertical="center" wrapText="1"/>
    </xf>
    <xf numFmtId="44" fontId="41" fillId="0" borderId="46" xfId="78" applyFont="1" applyBorder="1" applyAlignment="1">
      <alignment vertical="center" wrapText="1"/>
    </xf>
    <xf numFmtId="44" fontId="63" fillId="0" borderId="53" xfId="78" applyFont="1" applyBorder="1" applyAlignment="1">
      <alignment vertical="center" wrapText="1"/>
    </xf>
    <xf numFmtId="44" fontId="63" fillId="0" borderId="55" xfId="78" applyFont="1" applyBorder="1" applyAlignment="1">
      <alignment vertical="center" wrapText="1"/>
    </xf>
    <xf numFmtId="166" fontId="50" fillId="24" borderId="0" xfId="61" applyNumberFormat="1" applyFont="1" applyFill="1" applyAlignment="1">
      <alignment horizontal="center" vertical="center"/>
    </xf>
    <xf numFmtId="166" fontId="48" fillId="24" borderId="46" xfId="61" applyNumberFormat="1" applyFont="1" applyFill="1" applyBorder="1" applyAlignment="1">
      <alignment horizontal="justify" vertical="center" wrapText="1"/>
    </xf>
    <xf numFmtId="44" fontId="8" fillId="0" borderId="0" xfId="45" applyNumberFormat="1"/>
    <xf numFmtId="10" fontId="32" fillId="24" borderId="44" xfId="86" applyNumberFormat="1" applyFont="1" applyFill="1" applyAlignment="1">
      <alignment horizontal="center" vertical="center"/>
    </xf>
    <xf numFmtId="166" fontId="28" fillId="0" borderId="0" xfId="61" applyNumberFormat="1" applyFont="1" applyAlignment="1">
      <alignment vertical="center" wrapText="1"/>
    </xf>
    <xf numFmtId="0" fontId="28" fillId="24" borderId="77" xfId="64" applyFont="1" applyFill="1" applyBorder="1" applyAlignment="1">
      <alignment horizontal="justify" vertical="center"/>
    </xf>
    <xf numFmtId="0" fontId="65" fillId="24" borderId="77" xfId="64" applyFont="1" applyFill="1" applyBorder="1" applyAlignment="1">
      <alignment horizontal="justify" vertical="center" wrapText="1"/>
    </xf>
    <xf numFmtId="0" fontId="59" fillId="24" borderId="0" xfId="92" applyFont="1" applyFill="1" applyBorder="1" applyAlignment="1">
      <alignment horizontal="center"/>
    </xf>
    <xf numFmtId="2" fontId="56" fillId="26" borderId="67" xfId="0" applyNumberFormat="1" applyFont="1" applyFill="1" applyBorder="1" applyAlignment="1">
      <alignment horizontal="center" vertical="center"/>
    </xf>
    <xf numFmtId="2" fontId="56" fillId="26" borderId="68" xfId="0" applyNumberFormat="1" applyFont="1" applyFill="1" applyBorder="1" applyAlignment="1">
      <alignment horizontal="center" vertical="center"/>
    </xf>
    <xf numFmtId="2" fontId="56" fillId="26" borderId="69" xfId="0" applyNumberFormat="1" applyFont="1" applyFill="1" applyBorder="1" applyAlignment="1">
      <alignment horizontal="center" vertical="center"/>
    </xf>
    <xf numFmtId="2" fontId="40" fillId="26" borderId="15" xfId="0" applyNumberFormat="1" applyFont="1" applyFill="1" applyBorder="1" applyAlignment="1">
      <alignment horizontal="center" vertical="center" wrapText="1"/>
    </xf>
    <xf numFmtId="2" fontId="40" fillId="26" borderId="17" xfId="0" applyNumberFormat="1" applyFont="1" applyFill="1" applyBorder="1" applyAlignment="1">
      <alignment horizontal="center" vertical="center" wrapText="1"/>
    </xf>
    <xf numFmtId="2" fontId="40" fillId="26" borderId="30" xfId="0" applyNumberFormat="1" applyFont="1" applyFill="1" applyBorder="1" applyAlignment="1">
      <alignment horizontal="center" vertical="center" wrapText="1"/>
    </xf>
    <xf numFmtId="2" fontId="40" fillId="26" borderId="31" xfId="0" applyNumberFormat="1" applyFont="1" applyFill="1" applyBorder="1" applyAlignment="1">
      <alignment horizontal="center" vertical="center" wrapText="1"/>
    </xf>
    <xf numFmtId="0" fontId="40" fillId="24" borderId="64" xfId="77" applyFont="1" applyFill="1" applyBorder="1" applyAlignment="1">
      <alignment horizontal="center" vertical="center" wrapText="1"/>
    </xf>
    <xf numFmtId="0" fontId="40" fillId="24" borderId="65" xfId="77" applyFont="1" applyFill="1" applyBorder="1" applyAlignment="1">
      <alignment horizontal="center" vertical="center" wrapText="1"/>
    </xf>
    <xf numFmtId="0" fontId="58" fillId="24" borderId="104" xfId="92" applyFont="1" applyFill="1" applyBorder="1" applyAlignment="1">
      <alignment horizontal="center" vertical="center" wrapText="1"/>
    </xf>
    <xf numFmtId="0" fontId="58" fillId="24" borderId="105" xfId="92" applyFont="1" applyFill="1" applyBorder="1" applyAlignment="1">
      <alignment horizontal="center" vertical="center" wrapText="1"/>
    </xf>
    <xf numFmtId="0" fontId="55" fillId="26" borderId="15" xfId="0" applyFont="1" applyFill="1" applyBorder="1" applyAlignment="1">
      <alignment horizontal="center" vertical="center"/>
    </xf>
    <xf numFmtId="0" fontId="55" fillId="26" borderId="16" xfId="0" applyFont="1" applyFill="1" applyBorder="1" applyAlignment="1">
      <alignment horizontal="center" vertical="center"/>
    </xf>
    <xf numFmtId="0" fontId="55" fillId="26" borderId="17" xfId="0" applyFont="1" applyFill="1" applyBorder="1" applyAlignment="1">
      <alignment horizontal="center" vertical="center"/>
    </xf>
    <xf numFmtId="0" fontId="55" fillId="26" borderId="30" xfId="0" applyFont="1" applyFill="1" applyBorder="1" applyAlignment="1">
      <alignment horizontal="center" vertical="center"/>
    </xf>
    <xf numFmtId="0" fontId="55" fillId="26" borderId="32" xfId="0" applyFont="1" applyFill="1" applyBorder="1" applyAlignment="1">
      <alignment horizontal="center" vertical="center"/>
    </xf>
    <xf numFmtId="0" fontId="55" fillId="26" borderId="31" xfId="0" applyFont="1" applyFill="1" applyBorder="1" applyAlignment="1">
      <alignment horizontal="center" vertical="center"/>
    </xf>
    <xf numFmtId="2" fontId="45" fillId="24" borderId="0" xfId="0" applyNumberFormat="1" applyFont="1" applyFill="1" applyAlignment="1">
      <alignment horizontal="center" vertical="center" wrapText="1"/>
    </xf>
    <xf numFmtId="2" fontId="45" fillId="24" borderId="32" xfId="0" applyNumberFormat="1" applyFont="1" applyFill="1" applyBorder="1" applyAlignment="1">
      <alignment horizontal="center" vertical="center" wrapText="1"/>
    </xf>
    <xf numFmtId="0" fontId="46" fillId="26" borderId="26" xfId="0" applyFont="1" applyFill="1" applyBorder="1" applyAlignment="1">
      <alignment horizontal="center" vertical="center"/>
    </xf>
    <xf numFmtId="0" fontId="46" fillId="26" borderId="27" xfId="0" applyFont="1" applyFill="1" applyBorder="1" applyAlignment="1">
      <alignment horizontal="center" vertical="center"/>
    </xf>
    <xf numFmtId="0" fontId="46" fillId="26" borderId="28" xfId="0" applyFont="1" applyFill="1" applyBorder="1" applyAlignment="1">
      <alignment horizontal="center" vertical="center"/>
    </xf>
    <xf numFmtId="166" fontId="64" fillId="24" borderId="16" xfId="92" applyNumberFormat="1" applyFont="1" applyFill="1" applyBorder="1" applyAlignment="1">
      <alignment horizontal="center" vertical="center"/>
    </xf>
    <xf numFmtId="0" fontId="64" fillId="24" borderId="45" xfId="92" applyFont="1" applyFill="1" applyBorder="1" applyAlignment="1">
      <alignment horizontal="center" vertical="center" wrapText="1"/>
    </xf>
    <xf numFmtId="0" fontId="64" fillId="24" borderId="35" xfId="92" applyFont="1" applyFill="1" applyBorder="1" applyAlignment="1">
      <alignment horizontal="center" vertical="center" wrapText="1"/>
    </xf>
    <xf numFmtId="0" fontId="61" fillId="26" borderId="101" xfId="0" applyFont="1" applyFill="1" applyBorder="1" applyAlignment="1">
      <alignment horizontal="center" vertical="center" wrapText="1"/>
    </xf>
    <xf numFmtId="0" fontId="61" fillId="26" borderId="94" xfId="0" applyFont="1" applyFill="1" applyBorder="1" applyAlignment="1">
      <alignment horizontal="center" vertical="center" wrapText="1"/>
    </xf>
    <xf numFmtId="0" fontId="61" fillId="26" borderId="100" xfId="0" applyFont="1" applyFill="1" applyBorder="1" applyAlignment="1">
      <alignment horizontal="center" vertical="center" wrapText="1"/>
    </xf>
    <xf numFmtId="0" fontId="32" fillId="24" borderId="84" xfId="86" applyFont="1" applyFill="1" applyBorder="1" applyAlignment="1">
      <alignment horizontal="left" vertical="center"/>
    </xf>
    <xf numFmtId="0" fontId="32" fillId="24" borderId="33" xfId="86" applyFont="1" applyFill="1" applyBorder="1" applyAlignment="1">
      <alignment horizontal="left" vertical="center"/>
    </xf>
    <xf numFmtId="0" fontId="32" fillId="24" borderId="86" xfId="86" applyFont="1" applyFill="1" applyBorder="1" applyAlignment="1">
      <alignment horizontal="left" vertical="center"/>
    </xf>
    <xf numFmtId="0" fontId="32" fillId="24" borderId="24" xfId="86" applyFont="1" applyFill="1" applyBorder="1" applyAlignment="1">
      <alignment horizontal="left" vertical="center"/>
    </xf>
    <xf numFmtId="0" fontId="32" fillId="24" borderId="88" xfId="86" applyFont="1" applyFill="1" applyBorder="1" applyAlignment="1">
      <alignment horizontal="left" vertical="center"/>
    </xf>
    <xf numFmtId="0" fontId="32" fillId="24" borderId="89" xfId="86" applyFont="1" applyFill="1" applyBorder="1" applyAlignment="1">
      <alignment horizontal="left" vertical="center"/>
    </xf>
    <xf numFmtId="0" fontId="32" fillId="24" borderId="27" xfId="41" applyFont="1" applyFill="1" applyBorder="1" applyAlignment="1">
      <alignment horizontal="left" vertical="top" wrapText="1"/>
    </xf>
    <xf numFmtId="0" fontId="32" fillId="24" borderId="27" xfId="41" applyFont="1" applyFill="1" applyBorder="1" applyAlignment="1">
      <alignment horizontal="left" vertical="top"/>
    </xf>
    <xf numFmtId="0" fontId="32" fillId="24" borderId="28" xfId="41" applyFont="1" applyFill="1" applyBorder="1" applyAlignment="1">
      <alignment horizontal="left" vertical="top"/>
    </xf>
    <xf numFmtId="0" fontId="66" fillId="28" borderId="53" xfId="96" applyBorder="1">
      <alignment horizontal="center" vertical="center" wrapText="1"/>
    </xf>
    <xf numFmtId="0" fontId="66" fillId="28" borderId="54" xfId="96" applyBorder="1">
      <alignment horizontal="center" vertical="center" wrapText="1"/>
    </xf>
    <xf numFmtId="0" fontId="66" fillId="28" borderId="55" xfId="96" applyBorder="1">
      <alignment horizontal="center" vertical="center" wrapText="1"/>
    </xf>
    <xf numFmtId="0" fontId="66" fillId="28" borderId="0" xfId="96" applyBorder="1">
      <alignment horizontal="center" vertical="center" wrapText="1"/>
    </xf>
    <xf numFmtId="0" fontId="59" fillId="24" borderId="27" xfId="92" applyFont="1" applyFill="1" applyBorder="1" applyAlignment="1">
      <alignment horizontal="center"/>
    </xf>
    <xf numFmtId="14" fontId="37" fillId="24" borderId="0" xfId="0" applyNumberFormat="1" applyFont="1" applyFill="1" applyAlignment="1">
      <alignment horizontal="center"/>
    </xf>
    <xf numFmtId="0" fontId="61" fillId="26" borderId="94" xfId="0" applyFont="1" applyFill="1" applyBorder="1" applyAlignment="1">
      <alignment vertical="center" wrapText="1"/>
    </xf>
    <xf numFmtId="0" fontId="66" fillId="28" borderId="53" xfId="96" applyBorder="1" applyAlignment="1">
      <alignment horizontal="center" vertical="center" wrapText="1"/>
    </xf>
    <xf numFmtId="0" fontId="66" fillId="28" borderId="54" xfId="96" applyBorder="1" applyAlignment="1">
      <alignment horizontal="center" vertical="center" wrapText="1"/>
    </xf>
    <xf numFmtId="0" fontId="66" fillId="28" borderId="55" xfId="96" applyBorder="1" applyAlignment="1">
      <alignment horizontal="center" vertical="center" wrapText="1"/>
    </xf>
    <xf numFmtId="0" fontId="66" fillId="28" borderId="0" xfId="96" applyBorder="1" applyAlignment="1">
      <alignment horizontal="center" vertical="center" wrapText="1"/>
    </xf>
    <xf numFmtId="173" fontId="63" fillId="29" borderId="26" xfId="97" applyFont="1" applyBorder="1">
      <alignment horizontal="center" vertical="center"/>
    </xf>
    <xf numFmtId="173" fontId="63" fillId="29" borderId="27" xfId="97" applyFont="1" applyBorder="1">
      <alignment horizontal="center" vertical="center"/>
    </xf>
    <xf numFmtId="173" fontId="63" fillId="29" borderId="28" xfId="97" applyFont="1" applyBorder="1">
      <alignment horizontal="center" vertical="center"/>
    </xf>
    <xf numFmtId="173" fontId="63" fillId="29" borderId="0" xfId="97" applyFont="1" applyBorder="1">
      <alignment horizontal="center" vertical="center"/>
    </xf>
    <xf numFmtId="173" fontId="63" fillId="29" borderId="101" xfId="97" applyFont="1" applyBorder="1">
      <alignment horizontal="center" vertical="center"/>
    </xf>
    <xf numFmtId="0" fontId="66" fillId="28" borderId="100" xfId="96" applyBorder="1">
      <alignment horizontal="center" vertical="center" wrapText="1"/>
    </xf>
    <xf numFmtId="173" fontId="34" fillId="29" borderId="55" xfId="97" applyBorder="1">
      <alignment horizontal="center" vertical="center"/>
    </xf>
    <xf numFmtId="173" fontId="34" fillId="29" borderId="75" xfId="97" applyBorder="1" applyAlignment="1">
      <alignment horizontal="left" vertical="center"/>
    </xf>
    <xf numFmtId="173" fontId="34" fillId="29" borderId="72" xfId="97" applyBorder="1" applyAlignment="1">
      <alignment horizontal="left" vertical="center"/>
    </xf>
    <xf numFmtId="173" fontId="34" fillId="29" borderId="73" xfId="97" applyBorder="1" applyAlignment="1">
      <alignment horizontal="left" vertical="center"/>
    </xf>
    <xf numFmtId="173" fontId="34" fillId="29" borderId="22" xfId="97" applyBorder="1" applyAlignment="1">
      <alignment horizontal="left" vertical="center"/>
    </xf>
    <xf numFmtId="173" fontId="34" fillId="29" borderId="46" xfId="97" applyBorder="1" applyAlignment="1">
      <alignment horizontal="left" vertical="center"/>
    </xf>
    <xf numFmtId="173" fontId="34" fillId="29" borderId="0" xfId="97" applyBorder="1" applyAlignment="1">
      <alignment horizontal="left" vertical="center"/>
    </xf>
    <xf numFmtId="173" fontId="34" fillId="29" borderId="55" xfId="97" applyBorder="1" applyAlignment="1">
      <alignment horizontal="left" vertical="center"/>
    </xf>
    <xf numFmtId="173" fontId="34" fillId="29" borderId="99" xfId="97" applyBorder="1" applyAlignment="1">
      <alignment horizontal="left" vertical="center"/>
    </xf>
    <xf numFmtId="173" fontId="34" fillId="29" borderId="79" xfId="97" applyBorder="1" applyAlignment="1">
      <alignment horizontal="left" vertical="center"/>
    </xf>
    <xf numFmtId="173" fontId="34" fillId="29" borderId="77" xfId="97" applyBorder="1" applyAlignment="1">
      <alignment horizontal="left" vertical="center"/>
    </xf>
    <xf numFmtId="0" fontId="67" fillId="28" borderId="53" xfId="96" applyFont="1" applyBorder="1">
      <alignment horizontal="center" vertical="center" wrapText="1"/>
    </xf>
    <xf numFmtId="0" fontId="67" fillId="28" borderId="54" xfId="96" applyFont="1" applyBorder="1">
      <alignment horizontal="center" vertical="center" wrapText="1"/>
    </xf>
    <xf numFmtId="0" fontId="67" fillId="28" borderId="55" xfId="96" applyFont="1" applyBorder="1">
      <alignment horizontal="center" vertical="center" wrapText="1"/>
    </xf>
    <xf numFmtId="173" fontId="34" fillId="29" borderId="107" xfId="97" applyBorder="1">
      <alignment horizontal="center" vertical="center"/>
    </xf>
    <xf numFmtId="173" fontId="34" fillId="29" borderId="22" xfId="97" applyBorder="1">
      <alignment horizontal="center" vertical="center"/>
    </xf>
    <xf numFmtId="173" fontId="34" fillId="29" borderId="29" xfId="97" applyBorder="1">
      <alignment horizontal="center" vertical="center"/>
    </xf>
    <xf numFmtId="173" fontId="34" fillId="29" borderId="53" xfId="97" applyBorder="1">
      <alignment horizontal="center" vertical="center"/>
    </xf>
    <xf numFmtId="173" fontId="34" fillId="29" borderId="20" xfId="97" applyBorder="1">
      <alignment horizontal="center" vertical="center"/>
    </xf>
    <xf numFmtId="173" fontId="34" fillId="29" borderId="11" xfId="97" applyBorder="1">
      <alignment horizontal="center" vertical="center"/>
    </xf>
    <xf numFmtId="173" fontId="34" fillId="29" borderId="21" xfId="97" applyBorder="1">
      <alignment horizontal="center" vertical="center"/>
    </xf>
  </cellXfs>
  <cellStyles count="9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63" builtinId="3"/>
    <cellStyle name="Comma 2" xfId="46" xr:uid="{00000000-0005-0000-0000-00001C000000}"/>
    <cellStyle name="Comma 2 2" xfId="48" xr:uid="{00000000-0005-0000-0000-00001D000000}"/>
    <cellStyle name="Currency" xfId="61" builtinId="4"/>
    <cellStyle name="Currency 2" xfId="50" xr:uid="{00000000-0005-0000-0000-00001F000000}"/>
    <cellStyle name="Currency 3" xfId="75" xr:uid="{00000000-0005-0000-0000-000020000000}"/>
    <cellStyle name="Currency 4" xfId="78" xr:uid="{00000000-0005-0000-0000-000021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92" builtinId="8"/>
    <cellStyle name="Input" xfId="34" builtinId="20" customBuiltin="1"/>
    <cellStyle name="Input 2" xfId="84" xr:uid="{00000000-0005-0000-0000-00002A000000}"/>
    <cellStyle name="Input 3" xfId="91" xr:uid="{00000000-0005-0000-0000-00002B000000}"/>
    <cellStyle name="Linked Cell" xfId="35" builtinId="24" customBuiltin="1"/>
    <cellStyle name="Neutral" xfId="36" builtinId="28" customBuiltin="1"/>
    <cellStyle name="Normal" xfId="0" builtinId="0"/>
    <cellStyle name="Normal 10" xfId="69" xr:uid="{00000000-0005-0000-0000-00002F000000}"/>
    <cellStyle name="Normal 2" xfId="44" xr:uid="{00000000-0005-0000-0000-000030000000}"/>
    <cellStyle name="Normal 2 2" xfId="47" xr:uid="{00000000-0005-0000-0000-000031000000}"/>
    <cellStyle name="Normal 2 3" xfId="45" xr:uid="{00000000-0005-0000-0000-000032000000}"/>
    <cellStyle name="Normal 2 3 2" xfId="52" xr:uid="{00000000-0005-0000-0000-000033000000}"/>
    <cellStyle name="Normal 3" xfId="37" xr:uid="{00000000-0005-0000-0000-000034000000}"/>
    <cellStyle name="Normal 4" xfId="43" xr:uid="{00000000-0005-0000-0000-000035000000}"/>
    <cellStyle name="Normal 4 2" xfId="53" xr:uid="{00000000-0005-0000-0000-000036000000}"/>
    <cellStyle name="Normal 4 2 2" xfId="58" xr:uid="{00000000-0005-0000-0000-000037000000}"/>
    <cellStyle name="Normal 4 3" xfId="51" xr:uid="{00000000-0005-0000-0000-000038000000}"/>
    <cellStyle name="Normal 4 3 2" xfId="57" xr:uid="{00000000-0005-0000-0000-000039000000}"/>
    <cellStyle name="Normal 4 4" xfId="56" xr:uid="{00000000-0005-0000-0000-00003A000000}"/>
    <cellStyle name="Normal 5" xfId="49" xr:uid="{00000000-0005-0000-0000-00003B000000}"/>
    <cellStyle name="Normal 6" xfId="55" xr:uid="{00000000-0005-0000-0000-00003C000000}"/>
    <cellStyle name="Normal 7" xfId="54" xr:uid="{00000000-0005-0000-0000-00003D000000}"/>
    <cellStyle name="Normal 7 2" xfId="59" xr:uid="{00000000-0005-0000-0000-00003E000000}"/>
    <cellStyle name="Normal 8" xfId="60" xr:uid="{00000000-0005-0000-0000-00003F000000}"/>
    <cellStyle name="Normal 9" xfId="65" xr:uid="{00000000-0005-0000-0000-000040000000}"/>
    <cellStyle name="Note" xfId="38" builtinId="10" customBuiltin="1"/>
    <cellStyle name="Note 10 2" xfId="71" xr:uid="{00000000-0005-0000-0000-000042000000}"/>
    <cellStyle name="Note 10 2 10 2 2 4 2 2 2 2 2 2 2 2 2 2" xfId="93" xr:uid="{00000000-0005-0000-0000-000043000000}"/>
    <cellStyle name="Note 10 2 10 2 2 4 2 2 2 2 2 2 2 2 2 2 2 2 2 2 2 3 2" xfId="95" xr:uid="{00000000-0005-0000-0000-000044000000}"/>
    <cellStyle name="Note 10 2 11 3 3" xfId="90" xr:uid="{00000000-0005-0000-0000-000045000000}"/>
    <cellStyle name="Note 10 2 2" xfId="82" xr:uid="{00000000-0005-0000-0000-000046000000}"/>
    <cellStyle name="Note 17 2" xfId="72" xr:uid="{00000000-0005-0000-0000-000047000000}"/>
    <cellStyle name="Note 2" xfId="64" xr:uid="{00000000-0005-0000-0000-000048000000}"/>
    <cellStyle name="Note 2 134" xfId="94" xr:uid="{00000000-0005-0000-0000-000049000000}"/>
    <cellStyle name="Note 2 2" xfId="81" xr:uid="{00000000-0005-0000-0000-00004A000000}"/>
    <cellStyle name="Note 2 24" xfId="70" xr:uid="{00000000-0005-0000-0000-00004B000000}"/>
    <cellStyle name="Note 2 3" xfId="88" xr:uid="{00000000-0005-0000-0000-00004C000000}"/>
    <cellStyle name="Note 2 6 2 2" xfId="74" xr:uid="{00000000-0005-0000-0000-00004D000000}"/>
    <cellStyle name="Note 24" xfId="68" xr:uid="{00000000-0005-0000-0000-00004E000000}"/>
    <cellStyle name="Note 25" xfId="67" xr:uid="{00000000-0005-0000-0000-00004F000000}"/>
    <cellStyle name="Note 28 2" xfId="66" xr:uid="{00000000-0005-0000-0000-000050000000}"/>
    <cellStyle name="Note 3" xfId="80" xr:uid="{00000000-0005-0000-0000-000051000000}"/>
    <cellStyle name="Note 33" xfId="73" xr:uid="{00000000-0005-0000-0000-000052000000}"/>
    <cellStyle name="Note 4" xfId="87" xr:uid="{00000000-0005-0000-0000-000053000000}"/>
    <cellStyle name="Output" xfId="39" builtinId="21" customBuiltin="1"/>
    <cellStyle name="Output 2" xfId="77" xr:uid="{00000000-0005-0000-0000-000055000000}"/>
    <cellStyle name="Output 2 2" xfId="85" xr:uid="{00000000-0005-0000-0000-000056000000}"/>
    <cellStyle name="Output 2 2 2" xfId="89" xr:uid="{00000000-0005-0000-0000-000057000000}"/>
    <cellStyle name="Output 3" xfId="83" xr:uid="{00000000-0005-0000-0000-000058000000}"/>
    <cellStyle name="Percent" xfId="62" builtinId="5"/>
    <cellStyle name="Percent 2" xfId="76" xr:uid="{00000000-0005-0000-0000-00005A000000}"/>
    <cellStyle name="Percent 3" xfId="79" xr:uid="{00000000-0005-0000-0000-00005B000000}"/>
    <cellStyle name="Red Black" xfId="96" xr:uid="{04B18BC4-56B7-4B55-874F-E3EAD2F03AE7}"/>
    <cellStyle name="Title" xfId="40" builtinId="15" customBuiltin="1"/>
    <cellStyle name="Total" xfId="41" builtinId="25" customBuiltin="1"/>
    <cellStyle name="Total 2" xfId="86" xr:uid="{00000000-0005-0000-0000-00005E000000}"/>
    <cellStyle name="Warning Text" xfId="42" builtinId="11" customBuiltin="1"/>
    <cellStyle name="White Grey" xfId="97" xr:uid="{903CC041-5A15-429C-B40B-162505DD3A4D}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565656"/>
      <color rgb="FF0000FF"/>
      <color rgb="FFFFFFD1"/>
      <color rgb="FFFFFF99"/>
      <color rgb="FFFFFFB9"/>
      <color rgb="FFE1EBF7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53"/>
  <sheetViews>
    <sheetView zoomScale="70" zoomScaleNormal="70" zoomScaleSheetLayoutView="40" workbookViewId="0">
      <pane ySplit="1" topLeftCell="A2" activePane="bottomLeft" state="frozen"/>
      <selection pane="bottomLeft" activeCell="B4" sqref="B4:G4"/>
    </sheetView>
  </sheetViews>
  <sheetFormatPr defaultColWidth="8.90625" defaultRowHeight="15.6" x14ac:dyDescent="0.25"/>
  <cols>
    <col min="1" max="1" width="5.1796875" style="275" customWidth="1"/>
    <col min="2" max="2" width="14.1796875" style="275" customWidth="1"/>
    <col min="3" max="3" width="31.453125" style="275" customWidth="1"/>
    <col min="4" max="4" width="24.453125" style="275" customWidth="1"/>
    <col min="5" max="5" width="20.1796875" style="277" customWidth="1"/>
    <col min="6" max="6" width="15.6328125" style="276" customWidth="1"/>
    <col min="7" max="7" width="14.6328125" style="276" customWidth="1"/>
    <col min="8" max="8" width="20.90625" style="276" customWidth="1"/>
    <col min="9" max="9" width="10" style="275" customWidth="1"/>
    <col min="10" max="10" width="10.81640625" style="275" customWidth="1"/>
    <col min="11" max="11" width="17.1796875" style="275" customWidth="1"/>
    <col min="12" max="12" width="12.08984375" style="277" customWidth="1"/>
    <col min="13" max="13" width="11.453125" style="277" customWidth="1"/>
    <col min="14" max="14" width="12.08984375" style="277" customWidth="1"/>
    <col min="15" max="15" width="14" style="277" customWidth="1"/>
    <col min="16" max="16" width="15" style="277" customWidth="1"/>
    <col min="17" max="17" width="15.90625" style="279" customWidth="1"/>
    <col min="18" max="18" width="14" style="279" bestFit="1" customWidth="1"/>
    <col min="19" max="19" width="20" style="279" bestFit="1" customWidth="1"/>
    <col min="20" max="20" width="15.90625" style="279" bestFit="1" customWidth="1"/>
    <col min="21" max="21" width="24.81640625" style="279" customWidth="1"/>
    <col min="22" max="16384" width="8.90625" style="279"/>
  </cols>
  <sheetData>
    <row r="1" spans="1:21" ht="21.6" thickBot="1" x14ac:dyDescent="0.45">
      <c r="A1" s="274"/>
      <c r="C1" s="301" t="s">
        <v>67</v>
      </c>
      <c r="D1" s="301"/>
      <c r="E1" s="301"/>
      <c r="F1" s="301"/>
      <c r="G1" s="12"/>
      <c r="P1" s="278"/>
      <c r="Q1" s="278"/>
      <c r="R1" s="278"/>
      <c r="S1" s="278"/>
      <c r="T1" s="278"/>
      <c r="U1" s="278"/>
    </row>
    <row r="2" spans="1:21" ht="24" thickBot="1" x14ac:dyDescent="0.3">
      <c r="B2" s="367" t="s">
        <v>96</v>
      </c>
      <c r="C2" s="368"/>
      <c r="D2" s="368"/>
      <c r="E2" s="368"/>
      <c r="F2" s="368"/>
      <c r="G2" s="369"/>
      <c r="P2" s="278"/>
      <c r="Q2" s="278"/>
      <c r="R2" s="278"/>
      <c r="S2" s="278"/>
      <c r="T2" s="278"/>
      <c r="U2" s="278"/>
    </row>
    <row r="3" spans="1:21" s="278" customFormat="1" x14ac:dyDescent="0.25">
      <c r="B3" s="370" t="s">
        <v>98</v>
      </c>
      <c r="C3" s="371"/>
      <c r="D3" s="371"/>
      <c r="E3" s="371"/>
      <c r="F3" s="371"/>
      <c r="G3" s="372"/>
    </row>
    <row r="4" spans="1:21" s="278" customFormat="1" x14ac:dyDescent="0.25">
      <c r="B4" s="374" t="s">
        <v>93</v>
      </c>
      <c r="C4" s="375" t="s">
        <v>1</v>
      </c>
      <c r="D4" s="375" t="s">
        <v>3</v>
      </c>
      <c r="E4" s="375" t="s">
        <v>0</v>
      </c>
      <c r="F4" s="375" t="s">
        <v>94</v>
      </c>
      <c r="G4" s="376" t="s">
        <v>95</v>
      </c>
    </row>
    <row r="5" spans="1:21" s="278" customFormat="1" ht="16.2" thickBot="1" x14ac:dyDescent="0.3">
      <c r="B5" s="280">
        <v>1</v>
      </c>
      <c r="C5" s="281" t="str">
        <f>+'BASE BID'!E45</f>
        <v>Electrical</v>
      </c>
      <c r="D5" s="282">
        <v>1</v>
      </c>
      <c r="E5" s="282" t="s">
        <v>18</v>
      </c>
      <c r="F5" s="283">
        <v>0</v>
      </c>
      <c r="G5" s="284">
        <v>750</v>
      </c>
    </row>
    <row r="6" spans="1:21" s="278" customFormat="1" ht="18.600000000000001" thickBot="1" x14ac:dyDescent="0.3">
      <c r="B6" s="280"/>
      <c r="C6" s="281"/>
      <c r="D6" s="285"/>
      <c r="E6" s="289"/>
      <c r="F6" s="292" t="s">
        <v>99</v>
      </c>
      <c r="G6" s="293">
        <f>SUM(G5:G5)</f>
        <v>750</v>
      </c>
      <c r="H6" s="296"/>
    </row>
    <row r="7" spans="1:21" s="278" customFormat="1" ht="16.2" thickBot="1" x14ac:dyDescent="0.3">
      <c r="B7" s="280"/>
      <c r="C7" s="281"/>
      <c r="D7" s="285"/>
      <c r="E7" s="282"/>
      <c r="F7" s="290"/>
      <c r="G7" s="291"/>
    </row>
    <row r="8" spans="1:21" s="278" customFormat="1" ht="16.2" thickBot="1" x14ac:dyDescent="0.3">
      <c r="B8" s="286"/>
      <c r="C8" s="287"/>
      <c r="D8" s="287"/>
      <c r="E8" s="288"/>
      <c r="F8" s="373" t="s">
        <v>100</v>
      </c>
      <c r="G8" s="356">
        <f>+G6</f>
        <v>750</v>
      </c>
    </row>
    <row r="9" spans="1:21" s="275" customFormat="1" x14ac:dyDescent="0.25">
      <c r="E9" s="277"/>
      <c r="F9" s="276"/>
      <c r="G9" s="276"/>
      <c r="H9" s="278"/>
      <c r="I9" s="278"/>
      <c r="L9" s="277"/>
      <c r="M9" s="277"/>
      <c r="N9" s="277"/>
      <c r="O9" s="277"/>
      <c r="P9" s="277"/>
      <c r="Q9" s="279"/>
      <c r="R9" s="279"/>
      <c r="S9" s="279"/>
      <c r="T9" s="279"/>
      <c r="U9" s="279"/>
    </row>
    <row r="10" spans="1:21" s="275" customFormat="1" x14ac:dyDescent="0.25">
      <c r="E10" s="277"/>
      <c r="F10" s="276"/>
      <c r="G10" s="276"/>
      <c r="H10" s="278"/>
      <c r="I10" s="278"/>
      <c r="L10" s="277"/>
      <c r="M10" s="277"/>
      <c r="N10" s="277"/>
      <c r="O10" s="277"/>
      <c r="P10" s="277"/>
      <c r="Q10" s="279"/>
      <c r="R10" s="279"/>
      <c r="S10" s="279"/>
      <c r="T10" s="279"/>
      <c r="U10" s="279"/>
    </row>
    <row r="11" spans="1:21" s="275" customFormat="1" x14ac:dyDescent="0.25">
      <c r="E11" s="277"/>
      <c r="F11" s="276"/>
      <c r="G11" s="276"/>
      <c r="H11" s="278"/>
      <c r="I11" s="278"/>
      <c r="L11" s="277"/>
      <c r="M11" s="277"/>
      <c r="N11" s="277"/>
      <c r="O11" s="277"/>
      <c r="P11" s="277"/>
      <c r="Q11" s="279"/>
      <c r="R11" s="279"/>
      <c r="S11" s="279"/>
      <c r="T11" s="279"/>
      <c r="U11" s="279"/>
    </row>
    <row r="12" spans="1:21" s="275" customFormat="1" x14ac:dyDescent="0.25">
      <c r="E12" s="277"/>
      <c r="F12" s="276"/>
      <c r="G12" s="276"/>
      <c r="H12" s="278"/>
      <c r="I12" s="278"/>
      <c r="L12" s="277"/>
      <c r="M12" s="277"/>
      <c r="N12" s="277"/>
      <c r="O12" s="277"/>
      <c r="P12" s="277"/>
      <c r="Q12" s="279"/>
      <c r="R12" s="279"/>
      <c r="S12" s="279"/>
      <c r="T12" s="279"/>
      <c r="U12" s="279"/>
    </row>
    <row r="13" spans="1:21" s="275" customFormat="1" x14ac:dyDescent="0.25">
      <c r="E13" s="277"/>
      <c r="F13" s="276"/>
      <c r="G13" s="276"/>
      <c r="H13" s="278"/>
      <c r="I13" s="278"/>
      <c r="L13" s="277"/>
      <c r="M13" s="277"/>
      <c r="N13" s="277"/>
      <c r="O13" s="277"/>
      <c r="P13" s="277"/>
      <c r="Q13" s="279"/>
      <c r="R13" s="279"/>
      <c r="S13" s="279"/>
      <c r="T13" s="279"/>
      <c r="U13" s="279"/>
    </row>
    <row r="14" spans="1:21" s="275" customFormat="1" x14ac:dyDescent="0.25">
      <c r="E14" s="277"/>
      <c r="F14" s="276"/>
      <c r="G14" s="276"/>
      <c r="H14" s="278"/>
      <c r="I14" s="278"/>
      <c r="L14" s="277"/>
      <c r="M14" s="277"/>
      <c r="N14" s="277"/>
      <c r="O14" s="277"/>
      <c r="P14" s="277"/>
      <c r="Q14" s="279"/>
      <c r="R14" s="279"/>
      <c r="S14" s="279"/>
      <c r="T14" s="279"/>
      <c r="U14" s="279"/>
    </row>
    <row r="15" spans="1:21" s="275" customFormat="1" x14ac:dyDescent="0.25">
      <c r="E15" s="277"/>
      <c r="F15" s="276"/>
      <c r="G15" s="276"/>
      <c r="H15" s="278"/>
      <c r="I15" s="278"/>
      <c r="L15" s="277"/>
      <c r="M15" s="277"/>
      <c r="N15" s="277"/>
      <c r="O15" s="277"/>
      <c r="P15" s="277"/>
      <c r="Q15" s="279"/>
      <c r="R15" s="279"/>
      <c r="S15" s="279"/>
      <c r="T15" s="279"/>
      <c r="U15" s="279"/>
    </row>
    <row r="16" spans="1:21" s="275" customFormat="1" x14ac:dyDescent="0.25">
      <c r="E16" s="277"/>
      <c r="F16" s="276"/>
      <c r="G16" s="276"/>
      <c r="H16" s="278"/>
      <c r="I16" s="278"/>
      <c r="L16" s="277"/>
      <c r="M16" s="277"/>
      <c r="N16" s="277"/>
      <c r="O16" s="277"/>
      <c r="P16" s="277"/>
      <c r="Q16" s="279"/>
      <c r="R16" s="279"/>
      <c r="S16" s="279"/>
      <c r="T16" s="279"/>
      <c r="U16" s="279"/>
    </row>
    <row r="17" spans="5:21" s="275" customFormat="1" x14ac:dyDescent="0.25">
      <c r="E17" s="277"/>
      <c r="F17" s="276"/>
      <c r="G17" s="276"/>
      <c r="H17" s="278"/>
      <c r="I17" s="278"/>
      <c r="L17" s="277"/>
      <c r="M17" s="277"/>
      <c r="N17" s="277"/>
      <c r="O17" s="277"/>
      <c r="P17" s="277"/>
      <c r="Q17" s="279"/>
      <c r="R17" s="279"/>
      <c r="S17" s="279"/>
      <c r="T17" s="279"/>
      <c r="U17" s="279"/>
    </row>
    <row r="18" spans="5:21" s="275" customFormat="1" x14ac:dyDescent="0.25">
      <c r="E18" s="277"/>
      <c r="F18" s="276"/>
      <c r="G18" s="276"/>
      <c r="H18" s="278"/>
      <c r="I18" s="278"/>
      <c r="L18" s="277"/>
      <c r="M18" s="277"/>
      <c r="N18" s="277"/>
      <c r="O18" s="277"/>
      <c r="P18" s="277"/>
      <c r="Q18" s="279"/>
      <c r="R18" s="279"/>
      <c r="S18" s="279"/>
      <c r="T18" s="279"/>
      <c r="U18" s="279"/>
    </row>
    <row r="19" spans="5:21" s="275" customFormat="1" x14ac:dyDescent="0.25">
      <c r="E19" s="277"/>
      <c r="F19" s="276"/>
      <c r="G19" s="276"/>
      <c r="H19" s="278"/>
      <c r="I19" s="278"/>
      <c r="L19" s="277"/>
      <c r="M19" s="277"/>
      <c r="N19" s="277"/>
      <c r="O19" s="277"/>
      <c r="P19" s="277"/>
      <c r="Q19" s="279"/>
      <c r="R19" s="279"/>
      <c r="S19" s="279"/>
      <c r="T19" s="279"/>
      <c r="U19" s="279"/>
    </row>
    <row r="20" spans="5:21" s="275" customFormat="1" x14ac:dyDescent="0.25">
      <c r="E20" s="277"/>
      <c r="F20" s="276"/>
      <c r="G20" s="276"/>
      <c r="H20" s="278"/>
      <c r="I20" s="278"/>
      <c r="L20" s="277"/>
      <c r="M20" s="277"/>
      <c r="N20" s="277"/>
      <c r="O20" s="277"/>
      <c r="P20" s="277"/>
      <c r="Q20" s="279"/>
      <c r="R20" s="279"/>
      <c r="S20" s="279"/>
      <c r="T20" s="279"/>
      <c r="U20" s="279"/>
    </row>
    <row r="21" spans="5:21" s="275" customFormat="1" x14ac:dyDescent="0.25">
      <c r="E21" s="277"/>
      <c r="F21" s="276"/>
      <c r="G21" s="276"/>
      <c r="H21" s="278"/>
      <c r="I21" s="278"/>
      <c r="L21" s="277"/>
      <c r="M21" s="277"/>
      <c r="N21" s="277"/>
      <c r="O21" s="277"/>
      <c r="P21" s="277"/>
      <c r="Q21" s="279"/>
      <c r="R21" s="279"/>
      <c r="S21" s="279"/>
      <c r="T21" s="279"/>
      <c r="U21" s="279"/>
    </row>
    <row r="22" spans="5:21" s="275" customFormat="1" x14ac:dyDescent="0.25">
      <c r="E22" s="277"/>
      <c r="F22" s="276"/>
      <c r="G22" s="276"/>
      <c r="H22" s="278"/>
      <c r="I22" s="278"/>
      <c r="L22" s="277"/>
      <c r="M22" s="277"/>
      <c r="N22" s="277"/>
      <c r="O22" s="277"/>
      <c r="P22" s="277"/>
      <c r="Q22" s="279"/>
      <c r="R22" s="279"/>
      <c r="S22" s="279"/>
      <c r="T22" s="279"/>
      <c r="U22" s="279"/>
    </row>
    <row r="23" spans="5:21" s="275" customFormat="1" x14ac:dyDescent="0.25">
      <c r="E23" s="277"/>
      <c r="F23" s="276"/>
      <c r="G23" s="276"/>
      <c r="H23" s="278"/>
      <c r="I23" s="278"/>
      <c r="L23" s="277"/>
      <c r="M23" s="277"/>
      <c r="N23" s="277"/>
      <c r="O23" s="277"/>
      <c r="P23" s="277"/>
      <c r="Q23" s="279"/>
      <c r="R23" s="279"/>
      <c r="S23" s="279"/>
      <c r="T23" s="279"/>
      <c r="U23" s="279"/>
    </row>
    <row r="24" spans="5:21" s="275" customFormat="1" x14ac:dyDescent="0.25">
      <c r="E24" s="277"/>
      <c r="F24" s="276"/>
      <c r="G24" s="276"/>
      <c r="H24" s="278"/>
      <c r="I24" s="278"/>
      <c r="L24" s="277"/>
      <c r="M24" s="277"/>
      <c r="N24" s="277"/>
      <c r="O24" s="277"/>
      <c r="P24" s="277"/>
      <c r="Q24" s="279"/>
      <c r="R24" s="279"/>
      <c r="S24" s="279"/>
      <c r="T24" s="279"/>
      <c r="U24" s="279"/>
    </row>
    <row r="25" spans="5:21" s="275" customFormat="1" x14ac:dyDescent="0.25">
      <c r="E25" s="277"/>
      <c r="F25" s="276"/>
      <c r="G25" s="276"/>
      <c r="H25" s="278"/>
      <c r="I25" s="278"/>
      <c r="L25" s="277"/>
      <c r="M25" s="277"/>
      <c r="N25" s="277"/>
      <c r="O25" s="277"/>
      <c r="P25" s="277"/>
      <c r="Q25" s="279"/>
      <c r="R25" s="279"/>
      <c r="S25" s="279"/>
      <c r="T25" s="279"/>
      <c r="U25" s="279"/>
    </row>
    <row r="26" spans="5:21" s="275" customFormat="1" x14ac:dyDescent="0.25">
      <c r="E26" s="277"/>
      <c r="F26" s="276"/>
      <c r="G26" s="276"/>
      <c r="H26" s="278"/>
      <c r="I26" s="278"/>
      <c r="L26" s="277"/>
      <c r="M26" s="277"/>
      <c r="N26" s="277"/>
      <c r="O26" s="277"/>
      <c r="P26" s="277"/>
      <c r="Q26" s="279"/>
      <c r="R26" s="279"/>
      <c r="S26" s="279"/>
      <c r="T26" s="279"/>
      <c r="U26" s="279"/>
    </row>
    <row r="27" spans="5:21" s="275" customFormat="1" x14ac:dyDescent="0.25">
      <c r="E27" s="277"/>
      <c r="F27" s="276"/>
      <c r="G27" s="276"/>
      <c r="H27" s="278"/>
      <c r="I27" s="278"/>
      <c r="L27" s="277"/>
      <c r="M27" s="277"/>
      <c r="N27" s="277"/>
      <c r="O27" s="277"/>
      <c r="P27" s="277"/>
      <c r="Q27" s="279"/>
      <c r="R27" s="279"/>
      <c r="S27" s="279"/>
      <c r="T27" s="279"/>
      <c r="U27" s="279"/>
    </row>
    <row r="28" spans="5:21" s="275" customFormat="1" x14ac:dyDescent="0.25">
      <c r="E28" s="277"/>
      <c r="F28" s="276"/>
      <c r="G28" s="276"/>
      <c r="H28" s="278"/>
      <c r="I28" s="278"/>
      <c r="L28" s="277"/>
      <c r="M28" s="277"/>
      <c r="N28" s="277"/>
      <c r="O28" s="277"/>
      <c r="P28" s="277"/>
      <c r="Q28" s="279"/>
      <c r="R28" s="279"/>
      <c r="S28" s="279"/>
      <c r="T28" s="279"/>
      <c r="U28" s="279"/>
    </row>
    <row r="29" spans="5:21" s="275" customFormat="1" x14ac:dyDescent="0.25">
      <c r="E29" s="277"/>
      <c r="F29" s="276"/>
      <c r="G29" s="276"/>
      <c r="H29" s="278"/>
      <c r="I29" s="278"/>
      <c r="L29" s="277"/>
      <c r="M29" s="277"/>
      <c r="N29" s="277"/>
      <c r="O29" s="277"/>
      <c r="P29" s="277"/>
      <c r="Q29" s="279"/>
      <c r="R29" s="279"/>
      <c r="S29" s="279"/>
      <c r="T29" s="279"/>
      <c r="U29" s="279"/>
    </row>
    <row r="30" spans="5:21" s="275" customFormat="1" x14ac:dyDescent="0.25">
      <c r="E30" s="277"/>
      <c r="F30" s="276"/>
      <c r="G30" s="276"/>
      <c r="H30" s="278"/>
      <c r="I30" s="278"/>
      <c r="L30" s="277"/>
      <c r="M30" s="277"/>
      <c r="N30" s="277"/>
      <c r="O30" s="277"/>
      <c r="P30" s="277"/>
      <c r="Q30" s="279"/>
      <c r="R30" s="279"/>
      <c r="S30" s="279"/>
      <c r="T30" s="279"/>
      <c r="U30" s="279"/>
    </row>
    <row r="31" spans="5:21" s="275" customFormat="1" x14ac:dyDescent="0.25">
      <c r="E31" s="277"/>
      <c r="F31" s="276"/>
      <c r="G31" s="276"/>
      <c r="H31" s="278"/>
      <c r="I31" s="278"/>
      <c r="L31" s="277"/>
      <c r="M31" s="277"/>
      <c r="N31" s="277"/>
      <c r="O31" s="277"/>
      <c r="P31" s="277"/>
      <c r="Q31" s="279"/>
      <c r="R31" s="279"/>
      <c r="S31" s="279"/>
      <c r="T31" s="279"/>
      <c r="U31" s="279"/>
    </row>
    <row r="32" spans="5:21" s="275" customFormat="1" x14ac:dyDescent="0.25">
      <c r="E32" s="277"/>
      <c r="F32" s="276"/>
      <c r="G32" s="276"/>
      <c r="H32" s="278"/>
      <c r="I32" s="278"/>
      <c r="L32" s="277"/>
      <c r="M32" s="277"/>
      <c r="N32" s="277"/>
      <c r="O32" s="277"/>
      <c r="P32" s="277"/>
      <c r="Q32" s="279"/>
      <c r="R32" s="279"/>
      <c r="S32" s="279"/>
      <c r="T32" s="279"/>
      <c r="U32" s="279"/>
    </row>
    <row r="33" spans="5:21" s="275" customFormat="1" x14ac:dyDescent="0.25">
      <c r="E33" s="277"/>
      <c r="F33" s="276"/>
      <c r="G33" s="276"/>
      <c r="H33" s="278"/>
      <c r="I33" s="278"/>
      <c r="L33" s="277"/>
      <c r="M33" s="277"/>
      <c r="N33" s="277"/>
      <c r="O33" s="277"/>
      <c r="P33" s="277"/>
      <c r="Q33" s="279"/>
      <c r="R33" s="279"/>
      <c r="S33" s="279"/>
      <c r="T33" s="279"/>
      <c r="U33" s="279"/>
    </row>
    <row r="34" spans="5:21" s="275" customFormat="1" x14ac:dyDescent="0.25">
      <c r="E34" s="277"/>
      <c r="F34" s="276"/>
      <c r="G34" s="276"/>
      <c r="H34" s="278"/>
      <c r="I34" s="278"/>
      <c r="L34" s="277"/>
      <c r="M34" s="277"/>
      <c r="N34" s="277"/>
      <c r="O34" s="277"/>
      <c r="P34" s="277"/>
      <c r="Q34" s="279"/>
      <c r="R34" s="279"/>
      <c r="S34" s="279"/>
      <c r="T34" s="279"/>
      <c r="U34" s="279"/>
    </row>
    <row r="35" spans="5:21" s="275" customFormat="1" x14ac:dyDescent="0.25">
      <c r="E35" s="277"/>
      <c r="F35" s="276"/>
      <c r="G35" s="276"/>
      <c r="H35" s="278"/>
      <c r="I35" s="278"/>
      <c r="L35" s="277"/>
      <c r="M35" s="277"/>
      <c r="N35" s="277"/>
      <c r="O35" s="277"/>
      <c r="P35" s="277"/>
      <c r="Q35" s="279"/>
      <c r="R35" s="279"/>
      <c r="S35" s="279"/>
      <c r="T35" s="279"/>
      <c r="U35" s="279"/>
    </row>
    <row r="36" spans="5:21" s="275" customFormat="1" x14ac:dyDescent="0.25">
      <c r="E36" s="277"/>
      <c r="F36" s="276"/>
      <c r="G36" s="276"/>
      <c r="H36" s="278"/>
      <c r="I36" s="278"/>
      <c r="L36" s="277"/>
      <c r="M36" s="277"/>
      <c r="N36" s="277"/>
      <c r="O36" s="277"/>
      <c r="P36" s="277"/>
      <c r="Q36" s="279"/>
      <c r="R36" s="279"/>
      <c r="S36" s="279"/>
      <c r="T36" s="279"/>
      <c r="U36" s="279"/>
    </row>
    <row r="37" spans="5:21" s="275" customFormat="1" x14ac:dyDescent="0.25">
      <c r="E37" s="277"/>
      <c r="F37" s="276"/>
      <c r="G37" s="276"/>
      <c r="H37" s="278"/>
      <c r="I37" s="278"/>
      <c r="L37" s="277"/>
      <c r="M37" s="277"/>
      <c r="N37" s="277"/>
      <c r="O37" s="277"/>
      <c r="P37" s="277"/>
      <c r="Q37" s="279"/>
      <c r="R37" s="279"/>
      <c r="S37" s="279"/>
      <c r="T37" s="279"/>
      <c r="U37" s="279"/>
    </row>
    <row r="38" spans="5:21" s="275" customFormat="1" x14ac:dyDescent="0.25">
      <c r="E38" s="277"/>
      <c r="F38" s="276"/>
      <c r="G38" s="276"/>
      <c r="H38" s="278"/>
      <c r="I38" s="278"/>
      <c r="L38" s="277"/>
      <c r="M38" s="277"/>
      <c r="N38" s="277"/>
      <c r="O38" s="277"/>
      <c r="P38" s="277"/>
      <c r="Q38" s="279"/>
      <c r="R38" s="279"/>
      <c r="S38" s="279"/>
      <c r="T38" s="279"/>
      <c r="U38" s="279"/>
    </row>
    <row r="39" spans="5:21" s="275" customFormat="1" x14ac:dyDescent="0.25">
      <c r="E39" s="277"/>
      <c r="F39" s="276"/>
      <c r="G39" s="276"/>
      <c r="H39" s="278"/>
      <c r="I39" s="278"/>
      <c r="L39" s="277"/>
      <c r="M39" s="277"/>
      <c r="N39" s="277"/>
      <c r="O39" s="277"/>
      <c r="P39" s="277"/>
      <c r="Q39" s="279"/>
      <c r="R39" s="279"/>
      <c r="S39" s="279"/>
      <c r="T39" s="279"/>
      <c r="U39" s="279"/>
    </row>
    <row r="40" spans="5:21" s="275" customFormat="1" x14ac:dyDescent="0.25">
      <c r="E40" s="277"/>
      <c r="F40" s="276"/>
      <c r="G40" s="276"/>
      <c r="H40" s="278"/>
      <c r="I40" s="278"/>
      <c r="L40" s="277"/>
      <c r="M40" s="277"/>
      <c r="N40" s="277"/>
      <c r="O40" s="277"/>
      <c r="P40" s="277"/>
      <c r="Q40" s="279"/>
      <c r="R40" s="279"/>
      <c r="S40" s="279"/>
      <c r="T40" s="279"/>
      <c r="U40" s="279"/>
    </row>
    <row r="41" spans="5:21" s="275" customFormat="1" x14ac:dyDescent="0.25">
      <c r="E41" s="277"/>
      <c r="F41" s="276"/>
      <c r="G41" s="276"/>
      <c r="H41" s="278"/>
      <c r="I41" s="278"/>
      <c r="L41" s="277"/>
      <c r="M41" s="277"/>
      <c r="N41" s="277"/>
      <c r="O41" s="277"/>
      <c r="P41" s="277"/>
      <c r="Q41" s="279"/>
      <c r="R41" s="279"/>
      <c r="S41" s="279"/>
      <c r="T41" s="279"/>
      <c r="U41" s="279"/>
    </row>
    <row r="42" spans="5:21" s="275" customFormat="1" x14ac:dyDescent="0.25">
      <c r="E42" s="277"/>
      <c r="F42" s="276"/>
      <c r="G42" s="276"/>
      <c r="H42" s="278"/>
      <c r="I42" s="278"/>
      <c r="L42" s="277"/>
      <c r="M42" s="277"/>
      <c r="N42" s="277"/>
      <c r="O42" s="277"/>
      <c r="P42" s="277"/>
      <c r="Q42" s="279"/>
      <c r="R42" s="279"/>
      <c r="S42" s="279"/>
      <c r="T42" s="279"/>
      <c r="U42" s="279"/>
    </row>
    <row r="43" spans="5:21" s="275" customFormat="1" x14ac:dyDescent="0.25">
      <c r="E43" s="277"/>
      <c r="F43" s="276"/>
      <c r="G43" s="276"/>
      <c r="H43" s="278"/>
      <c r="I43" s="278"/>
      <c r="L43" s="277"/>
      <c r="M43" s="277"/>
      <c r="N43" s="277"/>
      <c r="O43" s="277"/>
      <c r="P43" s="277"/>
      <c r="Q43" s="279"/>
      <c r="R43" s="279"/>
      <c r="S43" s="279"/>
      <c r="T43" s="279"/>
      <c r="U43" s="279"/>
    </row>
    <row r="44" spans="5:21" s="275" customFormat="1" x14ac:dyDescent="0.25">
      <c r="E44" s="277"/>
      <c r="F44" s="276"/>
      <c r="G44" s="276"/>
      <c r="H44" s="278"/>
      <c r="I44" s="278"/>
      <c r="L44" s="277"/>
      <c r="M44" s="277"/>
      <c r="N44" s="277"/>
      <c r="O44" s="277"/>
      <c r="P44" s="277"/>
      <c r="Q44" s="279"/>
      <c r="R44" s="279"/>
      <c r="S44" s="279"/>
      <c r="T44" s="279"/>
      <c r="U44" s="279"/>
    </row>
    <row r="45" spans="5:21" s="275" customFormat="1" x14ac:dyDescent="0.25">
      <c r="E45" s="277"/>
      <c r="F45" s="276"/>
      <c r="G45" s="276"/>
      <c r="H45" s="278"/>
      <c r="I45" s="278"/>
      <c r="L45" s="277"/>
      <c r="M45" s="277"/>
      <c r="N45" s="277"/>
      <c r="O45" s="277"/>
      <c r="P45" s="277"/>
      <c r="Q45" s="279"/>
      <c r="R45" s="279"/>
      <c r="S45" s="279"/>
      <c r="T45" s="279"/>
      <c r="U45" s="279"/>
    </row>
    <row r="46" spans="5:21" s="275" customFormat="1" x14ac:dyDescent="0.25">
      <c r="E46" s="277"/>
      <c r="F46" s="276"/>
      <c r="G46" s="276"/>
      <c r="H46" s="278"/>
      <c r="I46" s="278"/>
      <c r="L46" s="277"/>
      <c r="M46" s="277"/>
      <c r="N46" s="277"/>
      <c r="O46" s="277"/>
      <c r="P46" s="277"/>
      <c r="Q46" s="279"/>
      <c r="R46" s="279"/>
      <c r="S46" s="279"/>
      <c r="T46" s="279"/>
      <c r="U46" s="279"/>
    </row>
    <row r="47" spans="5:21" s="275" customFormat="1" x14ac:dyDescent="0.25">
      <c r="E47" s="277"/>
      <c r="F47" s="276"/>
      <c r="G47" s="276"/>
      <c r="H47" s="278"/>
      <c r="I47" s="278"/>
      <c r="L47" s="277"/>
      <c r="M47" s="277"/>
      <c r="N47" s="277"/>
      <c r="O47" s="277"/>
      <c r="P47" s="277"/>
      <c r="Q47" s="279"/>
      <c r="R47" s="279"/>
      <c r="S47" s="279"/>
      <c r="T47" s="279"/>
      <c r="U47" s="279"/>
    </row>
    <row r="48" spans="5:21" s="275" customFormat="1" x14ac:dyDescent="0.25">
      <c r="E48" s="277"/>
      <c r="F48" s="276"/>
      <c r="G48" s="276"/>
      <c r="H48" s="278"/>
      <c r="I48" s="278"/>
      <c r="L48" s="277"/>
      <c r="M48" s="277"/>
      <c r="N48" s="277"/>
      <c r="O48" s="277"/>
      <c r="P48" s="277"/>
      <c r="Q48" s="279"/>
      <c r="R48" s="279"/>
      <c r="S48" s="279"/>
      <c r="T48" s="279"/>
      <c r="U48" s="279"/>
    </row>
    <row r="49" spans="5:21" s="275" customFormat="1" x14ac:dyDescent="0.25">
      <c r="E49" s="277"/>
      <c r="F49" s="276"/>
      <c r="G49" s="276"/>
      <c r="H49" s="278"/>
      <c r="I49" s="278"/>
      <c r="L49" s="277"/>
      <c r="M49" s="277"/>
      <c r="N49" s="277"/>
      <c r="O49" s="277"/>
      <c r="P49" s="277"/>
      <c r="Q49" s="279"/>
      <c r="R49" s="279"/>
      <c r="S49" s="279"/>
      <c r="T49" s="279"/>
      <c r="U49" s="279"/>
    </row>
    <row r="50" spans="5:21" s="275" customFormat="1" x14ac:dyDescent="0.25">
      <c r="E50" s="277"/>
      <c r="F50" s="276"/>
      <c r="G50" s="276"/>
      <c r="H50" s="278"/>
      <c r="I50" s="278"/>
      <c r="L50" s="277"/>
      <c r="M50" s="277"/>
      <c r="N50" s="277"/>
      <c r="O50" s="277"/>
      <c r="P50" s="277"/>
      <c r="Q50" s="279"/>
      <c r="R50" s="279"/>
      <c r="S50" s="279"/>
      <c r="T50" s="279"/>
      <c r="U50" s="279"/>
    </row>
    <row r="51" spans="5:21" s="275" customFormat="1" x14ac:dyDescent="0.25">
      <c r="E51" s="277"/>
      <c r="F51" s="276"/>
      <c r="G51" s="276"/>
      <c r="H51" s="278"/>
      <c r="I51" s="278"/>
      <c r="L51" s="277"/>
      <c r="M51" s="277"/>
      <c r="N51" s="277"/>
      <c r="O51" s="277"/>
      <c r="P51" s="277"/>
      <c r="Q51" s="279"/>
      <c r="R51" s="279"/>
      <c r="S51" s="279"/>
      <c r="T51" s="279"/>
      <c r="U51" s="279"/>
    </row>
    <row r="52" spans="5:21" s="275" customFormat="1" x14ac:dyDescent="0.25">
      <c r="E52" s="277"/>
      <c r="F52" s="276"/>
      <c r="G52" s="276"/>
      <c r="H52" s="278"/>
      <c r="I52" s="278"/>
      <c r="L52" s="277"/>
      <c r="M52" s="277"/>
      <c r="N52" s="277"/>
      <c r="O52" s="277"/>
      <c r="P52" s="277"/>
      <c r="Q52" s="279"/>
      <c r="R52" s="279"/>
      <c r="S52" s="279"/>
      <c r="T52" s="279"/>
      <c r="U52" s="279"/>
    </row>
    <row r="53" spans="5:21" s="275" customFormat="1" x14ac:dyDescent="0.25">
      <c r="E53" s="277"/>
      <c r="F53" s="276"/>
      <c r="G53" s="276"/>
      <c r="H53" s="278"/>
      <c r="I53" s="278"/>
      <c r="L53" s="277"/>
      <c r="M53" s="277"/>
      <c r="N53" s="277"/>
      <c r="O53" s="277"/>
      <c r="P53" s="277"/>
      <c r="Q53" s="279"/>
      <c r="R53" s="279"/>
      <c r="S53" s="279"/>
      <c r="T53" s="279"/>
      <c r="U53" s="279"/>
    </row>
  </sheetData>
  <mergeCells count="3">
    <mergeCell ref="B2:G2"/>
    <mergeCell ref="C1:F1"/>
    <mergeCell ref="B3:G3"/>
  </mergeCells>
  <hyperlinks>
    <hyperlink ref="C1:F1" location="'COST SUMMARY'!A1" display="CLICK HERE TO GO BACK TO COST SUMMARY" xr:uid="{00000000-0004-0000-0000-000000000000}"/>
  </hyperlinks>
  <printOptions horizontalCentered="1"/>
  <pageMargins left="0.43307086614173201" right="0.43307086614173201" top="0.39370078740157499" bottom="0.39370078740157499" header="0.196850393700787" footer="0.196850393700787"/>
  <pageSetup paperSize="9" scale="29" orientation="portrait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C00000"/>
  </sheetPr>
  <dimension ref="A1:T32"/>
  <sheetViews>
    <sheetView topLeftCell="A4" zoomScale="70" zoomScaleNormal="70" workbookViewId="0"/>
  </sheetViews>
  <sheetFormatPr defaultColWidth="8.90625" defaultRowHeight="15.6" x14ac:dyDescent="0.25"/>
  <cols>
    <col min="1" max="1" width="7.36328125" style="1" customWidth="1"/>
    <col min="2" max="2" width="13.81640625" style="6" customWidth="1"/>
    <col min="3" max="3" width="33.6328125" style="6" customWidth="1"/>
    <col min="4" max="4" width="16.36328125" style="2" customWidth="1"/>
    <col min="5" max="5" width="13.6328125" style="7" customWidth="1"/>
    <col min="6" max="6" width="15.36328125" style="7" customWidth="1"/>
    <col min="7" max="7" width="18.08984375" style="7" customWidth="1"/>
    <col min="8" max="8" width="6" style="6" bestFit="1" customWidth="1"/>
    <col min="9" max="9" width="3.08984375" style="6" customWidth="1"/>
    <col min="10" max="10" width="19.36328125" style="8" customWidth="1"/>
    <col min="11" max="11" width="19.453125" style="8" customWidth="1"/>
    <col min="12" max="12" width="14.54296875" style="8" customWidth="1"/>
    <col min="13" max="13" width="13" style="8" customWidth="1"/>
    <col min="14" max="14" width="14.6328125" style="8" customWidth="1"/>
    <col min="15" max="16" width="13" style="8" customWidth="1"/>
    <col min="17" max="17" width="5.08984375" style="8" customWidth="1"/>
    <col min="18" max="18" width="16.6328125" style="8" customWidth="1"/>
    <col min="19" max="19" width="12" style="22" customWidth="1"/>
    <col min="20" max="20" width="8.90625" style="1"/>
    <col min="21" max="21" width="10.36328125" style="1" bestFit="1" customWidth="1"/>
    <col min="22" max="16384" width="8.90625" style="1"/>
  </cols>
  <sheetData>
    <row r="1" spans="1:20" ht="9.75" customHeight="1" thickBot="1" x14ac:dyDescent="0.3">
      <c r="A1" s="58"/>
      <c r="B1" s="59"/>
      <c r="C1" s="59"/>
      <c r="D1" s="60"/>
      <c r="E1" s="61"/>
      <c r="F1" s="61"/>
      <c r="G1" s="61"/>
      <c r="H1" s="59"/>
      <c r="I1" s="59"/>
      <c r="J1" s="62"/>
      <c r="K1" s="62"/>
      <c r="L1" s="62"/>
      <c r="M1" s="62"/>
      <c r="N1" s="62"/>
      <c r="O1" s="62"/>
      <c r="P1" s="62"/>
      <c r="Q1" s="63"/>
      <c r="R1" s="1"/>
      <c r="S1" s="1"/>
    </row>
    <row r="2" spans="1:20" s="3" customFormat="1" ht="48.75" customHeight="1" thickTop="1" thickBot="1" x14ac:dyDescent="0.25">
      <c r="A2" s="302" t="s">
        <v>47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4"/>
      <c r="R2" s="1"/>
      <c r="S2" s="1"/>
      <c r="T2" s="1"/>
    </row>
    <row r="3" spans="1:20" ht="16.2" thickTop="1" x14ac:dyDescent="0.25">
      <c r="A3" s="35"/>
      <c r="B3" s="16"/>
      <c r="C3" s="16"/>
      <c r="D3" s="17"/>
      <c r="E3" s="15"/>
      <c r="F3" s="15"/>
      <c r="G3" s="15"/>
      <c r="H3" s="16"/>
      <c r="I3" s="16"/>
      <c r="J3" s="36"/>
      <c r="K3" s="36"/>
      <c r="L3" s="36"/>
      <c r="M3" s="36"/>
      <c r="N3" s="36"/>
      <c r="O3" s="36"/>
      <c r="P3" s="36"/>
      <c r="Q3" s="37"/>
      <c r="R3" s="1"/>
      <c r="S3" s="1"/>
    </row>
    <row r="4" spans="1:20" ht="21" x14ac:dyDescent="0.35">
      <c r="A4" s="35"/>
      <c r="B4" s="16"/>
      <c r="C4" s="14" t="s">
        <v>7</v>
      </c>
      <c r="D4" s="38">
        <f>'BASE BID'!K4</f>
        <v>45432</v>
      </c>
      <c r="E4" s="15"/>
      <c r="F4" s="15"/>
      <c r="G4" s="15"/>
      <c r="H4" s="16"/>
      <c r="I4" s="16"/>
      <c r="J4" s="14" t="s">
        <v>51</v>
      </c>
      <c r="K4" s="243" t="str">
        <f>'BASE BID'!K7</f>
        <v>Public</v>
      </c>
      <c r="L4" s="32"/>
      <c r="M4" s="32"/>
      <c r="N4" s="32"/>
      <c r="O4" s="32"/>
      <c r="P4" s="32"/>
      <c r="Q4" s="33"/>
      <c r="R4" s="1"/>
      <c r="S4" s="1"/>
    </row>
    <row r="5" spans="1:20" ht="21" x14ac:dyDescent="0.4">
      <c r="A5" s="35"/>
      <c r="B5" s="16"/>
      <c r="C5" s="14" t="s">
        <v>8</v>
      </c>
      <c r="D5" s="39" t="str">
        <f>'BASE BID'!K5</f>
        <v>Fine Arts Electrical Upgrade</v>
      </c>
      <c r="E5" s="15"/>
      <c r="F5" s="15"/>
      <c r="G5" s="15"/>
      <c r="H5" s="16"/>
      <c r="I5" s="16"/>
      <c r="J5" s="14" t="s">
        <v>46</v>
      </c>
      <c r="K5" s="39" t="s">
        <v>103</v>
      </c>
      <c r="L5" s="32"/>
      <c r="M5" s="32"/>
      <c r="N5" s="32"/>
      <c r="O5" s="32"/>
      <c r="P5" s="32"/>
      <c r="Q5" s="33"/>
      <c r="R5" s="1"/>
      <c r="S5" s="1"/>
    </row>
    <row r="6" spans="1:20" ht="20.25" customHeight="1" x14ac:dyDescent="0.4">
      <c r="A6" s="35"/>
      <c r="B6" s="16"/>
      <c r="C6" s="40" t="s">
        <v>9</v>
      </c>
      <c r="D6" s="39" t="str">
        <f>'BASE BID'!K6</f>
        <v>28000 Marguerite Pkwy Mission Viejo, CA 92692</v>
      </c>
      <c r="E6" s="15"/>
      <c r="F6" s="15"/>
      <c r="G6" s="15"/>
      <c r="H6" s="16"/>
      <c r="I6" s="16"/>
      <c r="J6" s="206" t="s">
        <v>50</v>
      </c>
      <c r="K6" s="207">
        <f>D10</f>
        <v>0</v>
      </c>
      <c r="L6" s="32"/>
      <c r="M6" s="32"/>
      <c r="N6" s="32"/>
      <c r="O6" s="32"/>
      <c r="P6" s="32"/>
      <c r="Q6" s="33"/>
      <c r="R6" s="1"/>
      <c r="S6" s="1"/>
    </row>
    <row r="7" spans="1:20" ht="21" x14ac:dyDescent="0.4">
      <c r="A7" s="35"/>
      <c r="B7" s="16"/>
      <c r="C7" s="14"/>
      <c r="D7" s="17"/>
      <c r="E7" s="15"/>
      <c r="F7" s="14"/>
      <c r="G7" s="39"/>
      <c r="H7" s="16"/>
      <c r="I7" s="16"/>
      <c r="J7" s="32"/>
      <c r="K7" s="32"/>
      <c r="L7" s="32"/>
      <c r="M7" s="32"/>
      <c r="N7" s="32"/>
      <c r="O7" s="32"/>
      <c r="P7" s="32"/>
      <c r="Q7" s="37"/>
      <c r="R7" s="1"/>
      <c r="S7" s="1"/>
    </row>
    <row r="8" spans="1:20" ht="16.5" customHeight="1" thickBot="1" x14ac:dyDescent="0.3">
      <c r="A8" s="35"/>
      <c r="B8" s="16"/>
      <c r="C8" s="16"/>
      <c r="D8" s="17"/>
      <c r="E8" s="15"/>
      <c r="F8" s="15"/>
      <c r="G8" s="15"/>
      <c r="H8" s="16"/>
      <c r="I8" s="16"/>
      <c r="J8" s="36"/>
      <c r="K8" s="36"/>
      <c r="L8" s="36"/>
      <c r="M8" s="36"/>
      <c r="N8" s="36"/>
      <c r="O8" s="36"/>
      <c r="P8" s="36"/>
      <c r="Q8" s="37"/>
      <c r="R8" s="1"/>
      <c r="S8" s="1"/>
    </row>
    <row r="9" spans="1:20" ht="42.75" customHeight="1" thickBot="1" x14ac:dyDescent="0.3">
      <c r="A9" s="35"/>
      <c r="B9" s="309" t="s">
        <v>64</v>
      </c>
      <c r="C9" s="310"/>
      <c r="D9" s="122" t="s">
        <v>45</v>
      </c>
      <c r="E9" s="25"/>
      <c r="G9" s="15"/>
      <c r="H9" s="32"/>
      <c r="I9" s="32"/>
      <c r="J9" s="36"/>
      <c r="K9" s="36"/>
      <c r="L9" s="41"/>
      <c r="M9" s="41"/>
      <c r="N9" s="41"/>
      <c r="O9" s="41"/>
      <c r="P9" s="41"/>
      <c r="Q9" s="34"/>
      <c r="R9" s="1"/>
      <c r="S9" s="1"/>
    </row>
    <row r="10" spans="1:20" s="23" customFormat="1" ht="24" customHeight="1" thickTop="1" x14ac:dyDescent="0.25">
      <c r="A10" s="121"/>
      <c r="B10" s="311" t="s">
        <v>102</v>
      </c>
      <c r="C10" s="312"/>
      <c r="D10" s="273">
        <f>'BASE BID'!D9</f>
        <v>0</v>
      </c>
      <c r="E10" s="294"/>
      <c r="F10" s="130"/>
      <c r="G10" s="129"/>
      <c r="H10" s="129"/>
      <c r="I10" s="129"/>
      <c r="J10" s="129"/>
      <c r="K10" s="129"/>
      <c r="L10" s="130"/>
      <c r="M10" s="130"/>
      <c r="N10" s="130"/>
      <c r="O10" s="130"/>
      <c r="P10" s="42"/>
      <c r="Q10" s="43"/>
      <c r="R10" s="1"/>
      <c r="S10" s="1"/>
      <c r="T10" s="1"/>
    </row>
    <row r="11" spans="1:20" s="23" customFormat="1" ht="24" customHeight="1" thickBot="1" x14ac:dyDescent="0.3">
      <c r="A11" s="121"/>
      <c r="B11" s="325" t="s">
        <v>101</v>
      </c>
      <c r="C11" s="326"/>
      <c r="D11" s="295">
        <f>ALLOWANCES!D9</f>
        <v>750</v>
      </c>
      <c r="E11" s="294"/>
      <c r="F11" s="130"/>
      <c r="G11" s="129"/>
      <c r="H11" s="129"/>
      <c r="I11" s="129"/>
      <c r="J11" s="129"/>
      <c r="K11" s="129"/>
      <c r="L11" s="130"/>
      <c r="M11" s="130"/>
      <c r="N11" s="130"/>
      <c r="O11" s="130"/>
      <c r="P11" s="42"/>
      <c r="Q11" s="43"/>
      <c r="R11" s="1"/>
      <c r="S11" s="1"/>
      <c r="T11" s="1"/>
    </row>
    <row r="12" spans="1:20" s="23" customFormat="1" ht="24" customHeight="1" thickBot="1" x14ac:dyDescent="0.3">
      <c r="A12" s="272"/>
      <c r="B12" s="324" t="s">
        <v>97</v>
      </c>
      <c r="C12" s="324"/>
      <c r="D12" s="130"/>
      <c r="E12" s="25"/>
      <c r="F12" s="130"/>
      <c r="G12" s="129"/>
      <c r="H12" s="129"/>
      <c r="I12" s="129"/>
      <c r="J12" s="129"/>
      <c r="K12" s="129"/>
      <c r="L12" s="130"/>
      <c r="M12" s="130"/>
      <c r="N12" s="130"/>
      <c r="O12" s="130"/>
      <c r="P12" s="42"/>
      <c r="Q12" s="43"/>
      <c r="R12" s="1"/>
      <c r="S12" s="1"/>
      <c r="T12" s="1"/>
    </row>
    <row r="13" spans="1:20" s="23" customFormat="1" ht="24" customHeight="1" thickBot="1" x14ac:dyDescent="0.3">
      <c r="A13" s="272"/>
      <c r="B13" s="321" t="s">
        <v>68</v>
      </c>
      <c r="C13" s="322"/>
      <c r="D13" s="323"/>
      <c r="E13" s="25"/>
      <c r="F13" s="130"/>
      <c r="G13" s="129"/>
      <c r="H13" s="129"/>
      <c r="I13" s="129"/>
      <c r="J13" s="129"/>
      <c r="K13" s="129"/>
      <c r="L13" s="130"/>
      <c r="M13" s="130"/>
      <c r="N13" s="130"/>
      <c r="O13" s="130"/>
      <c r="P13" s="42"/>
      <c r="Q13" s="43"/>
      <c r="R13" s="1"/>
      <c r="S13" s="1"/>
      <c r="T13" s="1"/>
    </row>
    <row r="14" spans="1:20" ht="21" x14ac:dyDescent="0.25">
      <c r="A14" s="35"/>
      <c r="B14" s="16"/>
      <c r="C14" s="129"/>
      <c r="D14" s="129"/>
      <c r="E14" s="16"/>
      <c r="F14" s="15"/>
      <c r="G14" s="15"/>
      <c r="H14" s="16"/>
      <c r="I14" s="16"/>
      <c r="J14" s="319" t="s">
        <v>61</v>
      </c>
      <c r="K14" s="319"/>
      <c r="L14" s="32"/>
      <c r="M14" s="32"/>
      <c r="N14" s="32"/>
      <c r="O14" s="32"/>
      <c r="P14" s="32"/>
      <c r="Q14" s="33"/>
      <c r="R14" s="1"/>
      <c r="S14" s="1"/>
    </row>
    <row r="15" spans="1:20" ht="21" x14ac:dyDescent="0.25">
      <c r="A15" s="35"/>
      <c r="B15" s="16"/>
      <c r="C15" s="129"/>
      <c r="D15" s="129"/>
      <c r="E15" s="16"/>
      <c r="F15" s="15"/>
      <c r="G15" s="15"/>
      <c r="H15" s="16"/>
      <c r="I15" s="16"/>
      <c r="J15" s="319"/>
      <c r="K15" s="319"/>
      <c r="L15" s="32"/>
      <c r="M15" s="32"/>
      <c r="N15" s="32"/>
      <c r="O15" s="32"/>
      <c r="P15" s="32"/>
      <c r="Q15" s="33"/>
      <c r="R15" s="1"/>
      <c r="S15" s="1"/>
    </row>
    <row r="16" spans="1:20" ht="16.2" thickBot="1" x14ac:dyDescent="0.3">
      <c r="A16" s="35"/>
      <c r="B16" s="16"/>
      <c r="C16" s="16"/>
      <c r="D16" s="17"/>
      <c r="E16" s="16"/>
      <c r="F16" s="15"/>
      <c r="G16" s="15"/>
      <c r="H16" s="16"/>
      <c r="I16" s="16"/>
      <c r="J16" s="320"/>
      <c r="K16" s="320"/>
      <c r="L16" s="32"/>
      <c r="M16" s="32"/>
      <c r="N16" s="32"/>
      <c r="O16" s="32"/>
      <c r="P16" s="32"/>
      <c r="Q16" s="33"/>
      <c r="R16" s="1"/>
      <c r="S16" s="1"/>
    </row>
    <row r="17" spans="1:19" ht="24" customHeight="1" x14ac:dyDescent="0.25">
      <c r="A17" s="35"/>
      <c r="B17" s="313" t="s">
        <v>66</v>
      </c>
      <c r="C17" s="314"/>
      <c r="D17" s="314"/>
      <c r="E17" s="314"/>
      <c r="F17" s="314"/>
      <c r="G17" s="315"/>
      <c r="H17" s="16"/>
      <c r="I17" s="16"/>
      <c r="J17" s="305" t="s">
        <v>57</v>
      </c>
      <c r="K17" s="306"/>
      <c r="L17" s="32"/>
      <c r="M17" s="32"/>
      <c r="N17" s="32"/>
      <c r="O17" s="32"/>
      <c r="P17" s="32"/>
      <c r="Q17" s="33"/>
      <c r="R17" s="1"/>
      <c r="S17" s="1"/>
    </row>
    <row r="18" spans="1:19" ht="25.5" customHeight="1" thickBot="1" x14ac:dyDescent="0.3">
      <c r="A18" s="35"/>
      <c r="B18" s="316"/>
      <c r="C18" s="317"/>
      <c r="D18" s="317"/>
      <c r="E18" s="317"/>
      <c r="F18" s="317"/>
      <c r="G18" s="318"/>
      <c r="H18" s="16"/>
      <c r="I18" s="16"/>
      <c r="J18" s="307"/>
      <c r="K18" s="308"/>
      <c r="L18" s="32"/>
      <c r="M18" s="32"/>
      <c r="N18" s="32"/>
      <c r="O18" s="32"/>
      <c r="P18" s="32"/>
      <c r="Q18" s="33"/>
      <c r="R18" s="1"/>
      <c r="S18" s="1"/>
    </row>
    <row r="19" spans="1:19" ht="36.75" customHeight="1" thickBot="1" x14ac:dyDescent="0.3">
      <c r="A19" s="35"/>
      <c r="B19" s="178" t="s">
        <v>58</v>
      </c>
      <c r="C19" s="179" t="s">
        <v>56</v>
      </c>
      <c r="D19" s="180" t="s">
        <v>52</v>
      </c>
      <c r="E19" s="181" t="s">
        <v>53</v>
      </c>
      <c r="F19" s="180" t="s">
        <v>54</v>
      </c>
      <c r="G19" s="182" t="s">
        <v>59</v>
      </c>
      <c r="H19" s="16"/>
      <c r="I19" s="16"/>
      <c r="J19" s="183" t="s">
        <v>60</v>
      </c>
      <c r="K19" s="184" t="s">
        <v>62</v>
      </c>
      <c r="L19" s="119" t="s">
        <v>65</v>
      </c>
      <c r="M19" s="32"/>
      <c r="N19" s="32"/>
      <c r="O19" s="32"/>
      <c r="P19" s="32"/>
      <c r="Q19" s="33"/>
      <c r="R19" s="1"/>
      <c r="S19" s="1"/>
    </row>
    <row r="20" spans="1:19" x14ac:dyDescent="0.25">
      <c r="A20" s="35"/>
      <c r="B20" s="30" t="s">
        <v>20</v>
      </c>
      <c r="C20" s="29" t="s">
        <v>55</v>
      </c>
      <c r="D20" s="27">
        <f>SUM('BASE BID'!M19:M32)</f>
        <v>0</v>
      </c>
      <c r="E20" s="27">
        <f>SUM('BASE BID'!O19:O32)</f>
        <v>0</v>
      </c>
      <c r="F20" s="31">
        <f>D20+E20</f>
        <v>0</v>
      </c>
      <c r="G20" s="52" t="e">
        <f>F20/F$23</f>
        <v>#DIV/0!</v>
      </c>
      <c r="H20" s="16"/>
      <c r="I20" s="16"/>
      <c r="J20" s="56"/>
      <c r="K20" s="64">
        <f>F20-J20</f>
        <v>0</v>
      </c>
      <c r="L20" s="118"/>
      <c r="M20" s="118"/>
      <c r="N20" s="118"/>
      <c r="O20" s="118"/>
      <c r="P20" s="118"/>
      <c r="Q20" s="33"/>
      <c r="R20" s="1"/>
      <c r="S20" s="1"/>
    </row>
    <row r="21" spans="1:19" ht="16.2" thickBot="1" x14ac:dyDescent="0.3">
      <c r="A21" s="35"/>
      <c r="B21" s="28" t="s">
        <v>28</v>
      </c>
      <c r="C21" s="26" t="s">
        <v>89</v>
      </c>
      <c r="D21" s="27">
        <f>SUM('BASE BID'!M34:M44)</f>
        <v>0</v>
      </c>
      <c r="E21" s="27">
        <f>SUM('BASE BID'!O34:O44)</f>
        <v>0</v>
      </c>
      <c r="F21" s="31">
        <f>D21+E21</f>
        <v>0</v>
      </c>
      <c r="G21" s="52" t="e">
        <f>F21/F$23</f>
        <v>#DIV/0!</v>
      </c>
      <c r="H21" s="16"/>
      <c r="I21" s="16"/>
      <c r="J21" s="57"/>
      <c r="K21" s="65">
        <f t="shared" ref="K21:K28" si="0">F21-J21</f>
        <v>0</v>
      </c>
      <c r="L21" s="118"/>
      <c r="M21" s="118"/>
      <c r="N21" s="118"/>
      <c r="O21" s="118"/>
      <c r="P21" s="118"/>
      <c r="Q21" s="33"/>
      <c r="R21" s="1"/>
      <c r="S21" s="1"/>
    </row>
    <row r="22" spans="1:19" ht="16.2" thickBot="1" x14ac:dyDescent="0.3">
      <c r="A22" s="35"/>
      <c r="B22" s="28" t="s">
        <v>210</v>
      </c>
      <c r="C22" s="26" t="s">
        <v>103</v>
      </c>
      <c r="D22" s="27">
        <f>'BASE BID'!M162</f>
        <v>0</v>
      </c>
      <c r="E22" s="27">
        <f>'BASE BID'!O162</f>
        <v>0</v>
      </c>
      <c r="F22" s="31">
        <f t="shared" ref="F22" si="1">D22+E22</f>
        <v>0</v>
      </c>
      <c r="G22" s="53" t="e">
        <f>F22/F$23</f>
        <v>#DIV/0!</v>
      </c>
      <c r="H22" s="16"/>
      <c r="I22" s="16"/>
      <c r="J22" s="57"/>
      <c r="K22" s="65">
        <f t="shared" si="0"/>
        <v>0</v>
      </c>
      <c r="L22" s="118"/>
      <c r="M22" s="118"/>
      <c r="N22" s="118"/>
      <c r="O22" s="118"/>
      <c r="P22" s="118"/>
      <c r="Q22" s="33"/>
      <c r="R22" s="1"/>
      <c r="S22" s="1"/>
    </row>
    <row r="23" spans="1:19" x14ac:dyDescent="0.25">
      <c r="A23" s="35"/>
      <c r="B23" s="185"/>
      <c r="C23" s="186" t="s">
        <v>4</v>
      </c>
      <c r="D23" s="244">
        <f>SUM(D20:D22)</f>
        <v>0</v>
      </c>
      <c r="E23" s="244">
        <f>SUM(E20:E22)</f>
        <v>0</v>
      </c>
      <c r="F23" s="244">
        <f>SUM(F20:F22)</f>
        <v>0</v>
      </c>
      <c r="G23" s="187"/>
      <c r="I23" s="16"/>
      <c r="J23" s="196"/>
      <c r="K23" s="197">
        <f t="shared" si="0"/>
        <v>0</v>
      </c>
      <c r="L23" s="118"/>
      <c r="M23" s="118"/>
      <c r="N23" s="118"/>
      <c r="O23" s="118"/>
      <c r="P23" s="118"/>
      <c r="Q23" s="33"/>
      <c r="R23" s="1"/>
      <c r="S23" s="1"/>
    </row>
    <row r="24" spans="1:19" x14ac:dyDescent="0.25">
      <c r="A24" s="35"/>
      <c r="B24" s="245"/>
      <c r="C24" s="246" t="s">
        <v>44</v>
      </c>
      <c r="D24" s="247"/>
      <c r="E24" s="248">
        <f>E23*H24</f>
        <v>0</v>
      </c>
      <c r="F24" s="248">
        <f>D24+E24</f>
        <v>0</v>
      </c>
      <c r="G24" s="189"/>
      <c r="H24" s="271">
        <f>'BASE BID'!C5</f>
        <v>8.2500000000000004E-2</v>
      </c>
      <c r="I24" s="16"/>
      <c r="J24" s="198"/>
      <c r="K24" s="199">
        <f t="shared" si="0"/>
        <v>0</v>
      </c>
      <c r="L24" s="118"/>
      <c r="M24" s="118"/>
      <c r="N24" s="118"/>
      <c r="O24" s="118"/>
      <c r="P24" s="118"/>
      <c r="Q24" s="33"/>
      <c r="R24" s="1"/>
      <c r="S24" s="1"/>
    </row>
    <row r="25" spans="1:19" x14ac:dyDescent="0.25">
      <c r="A25" s="35"/>
      <c r="B25" s="188"/>
      <c r="C25" s="249" t="s">
        <v>76</v>
      </c>
      <c r="D25" s="247"/>
      <c r="E25" s="248">
        <f>E23*H26</f>
        <v>0</v>
      </c>
      <c r="F25" s="248">
        <f>D25+E25</f>
        <v>0</v>
      </c>
      <c r="G25" s="189"/>
      <c r="H25" s="44">
        <f>'BASE BID'!C6</f>
        <v>0.25</v>
      </c>
      <c r="I25" s="16"/>
      <c r="J25" s="198"/>
      <c r="K25" s="199">
        <f t="shared" ref="K25" si="2">F25-J25</f>
        <v>0</v>
      </c>
      <c r="L25" s="118"/>
      <c r="M25" s="118"/>
      <c r="N25" s="118"/>
      <c r="O25" s="118"/>
      <c r="P25" s="118"/>
      <c r="Q25" s="33"/>
      <c r="R25" s="1"/>
      <c r="S25" s="1"/>
    </row>
    <row r="26" spans="1:19" ht="16.2" thickBot="1" x14ac:dyDescent="0.3">
      <c r="A26" s="35"/>
      <c r="B26" s="190"/>
      <c r="C26" s="250" t="s">
        <v>77</v>
      </c>
      <c r="D26" s="251">
        <f>D23*H26</f>
        <v>0</v>
      </c>
      <c r="E26" s="252">
        <v>0</v>
      </c>
      <c r="F26" s="253">
        <f>D26+E26</f>
        <v>0</v>
      </c>
      <c r="G26" s="191"/>
      <c r="H26" s="44">
        <f>'BASE BID'!C7</f>
        <v>0.25</v>
      </c>
      <c r="I26" s="16"/>
      <c r="J26" s="200"/>
      <c r="K26" s="201">
        <f t="shared" si="0"/>
        <v>0</v>
      </c>
      <c r="L26" s="118"/>
      <c r="M26" s="118"/>
      <c r="N26" s="118"/>
      <c r="O26" s="118"/>
      <c r="P26" s="118"/>
      <c r="Q26" s="33"/>
      <c r="R26" s="1"/>
      <c r="S26" s="1"/>
    </row>
    <row r="27" spans="1:19" ht="16.8" thickTop="1" thickBot="1" x14ac:dyDescent="0.3">
      <c r="A27" s="35"/>
      <c r="B27" s="192"/>
      <c r="C27" s="193" t="s">
        <v>48</v>
      </c>
      <c r="D27" s="254"/>
      <c r="E27" s="255"/>
      <c r="F27" s="255">
        <f>SUM(F23:F26)*H27</f>
        <v>0</v>
      </c>
      <c r="G27" s="194"/>
      <c r="H27" s="44">
        <f>'BASE BID'!C8</f>
        <v>1.4999999999999999E-2</v>
      </c>
      <c r="I27" s="16"/>
      <c r="J27" s="202"/>
      <c r="K27" s="203">
        <f t="shared" si="0"/>
        <v>0</v>
      </c>
      <c r="L27" s="118"/>
      <c r="M27" s="118"/>
      <c r="N27" s="118"/>
      <c r="O27" s="118"/>
      <c r="P27" s="118"/>
      <c r="Q27" s="33"/>
      <c r="R27" s="1"/>
      <c r="S27" s="1"/>
    </row>
    <row r="28" spans="1:19" ht="16.2" thickBot="1" x14ac:dyDescent="0.3">
      <c r="A28" s="35"/>
      <c r="B28" s="192"/>
      <c r="C28" s="195" t="s">
        <v>37</v>
      </c>
      <c r="D28" s="256"/>
      <c r="E28" s="257"/>
      <c r="F28" s="257">
        <f>F23+F24+F26+F27+F25</f>
        <v>0</v>
      </c>
      <c r="G28" s="194"/>
      <c r="I28" s="16"/>
      <c r="J28" s="204"/>
      <c r="K28" s="205">
        <f t="shared" si="0"/>
        <v>0</v>
      </c>
      <c r="L28" s="118"/>
      <c r="M28" s="118"/>
      <c r="N28" s="118"/>
      <c r="O28" s="118"/>
      <c r="P28" s="118"/>
      <c r="Q28" s="33"/>
      <c r="R28" s="1"/>
      <c r="S28" s="1"/>
    </row>
    <row r="29" spans="1:19" x14ac:dyDescent="0.25">
      <c r="A29" s="45"/>
      <c r="B29" s="16"/>
      <c r="C29" s="16"/>
      <c r="D29" s="17"/>
      <c r="E29" s="15"/>
      <c r="F29" s="15"/>
      <c r="G29" s="15"/>
      <c r="H29" s="16"/>
      <c r="I29" s="16"/>
      <c r="J29" s="32"/>
      <c r="K29" s="32"/>
      <c r="L29" s="32"/>
      <c r="M29" s="32"/>
      <c r="N29" s="32"/>
      <c r="O29" s="32"/>
      <c r="P29" s="32"/>
      <c r="Q29" s="33"/>
      <c r="R29" s="1"/>
      <c r="S29" s="1"/>
    </row>
    <row r="30" spans="1:19" x14ac:dyDescent="0.25">
      <c r="A30" s="46"/>
      <c r="B30" s="47"/>
      <c r="C30" s="47"/>
      <c r="D30" s="48"/>
      <c r="E30" s="49"/>
      <c r="F30" s="49"/>
      <c r="G30" s="49"/>
      <c r="H30" s="47"/>
      <c r="I30" s="47"/>
      <c r="J30" s="50"/>
      <c r="K30" s="50"/>
      <c r="L30" s="50"/>
      <c r="M30" s="50"/>
      <c r="N30" s="50"/>
      <c r="O30" s="50"/>
      <c r="P30" s="50"/>
      <c r="Q30" s="51"/>
      <c r="R30" s="1"/>
      <c r="S30" s="1"/>
    </row>
    <row r="31" spans="1:19" x14ac:dyDescent="0.25">
      <c r="R31" s="1"/>
      <c r="S31" s="1"/>
    </row>
    <row r="32" spans="1:19" x14ac:dyDescent="0.25">
      <c r="R32" s="1"/>
      <c r="S32" s="1"/>
    </row>
  </sheetData>
  <sortState xmlns:xlrd2="http://schemas.microsoft.com/office/spreadsheetml/2017/richdata2" ref="B23:C29">
    <sortCondition ref="B23:B29"/>
  </sortState>
  <mergeCells count="9">
    <mergeCell ref="A2:Q2"/>
    <mergeCell ref="J17:K18"/>
    <mergeCell ref="B9:C9"/>
    <mergeCell ref="B10:C10"/>
    <mergeCell ref="B17:G18"/>
    <mergeCell ref="J14:K16"/>
    <mergeCell ref="B13:D13"/>
    <mergeCell ref="B12:C12"/>
    <mergeCell ref="B11:C11"/>
  </mergeCells>
  <phoneticPr fontId="51" type="noConversion"/>
  <conditionalFormatting sqref="D10:D11">
    <cfRule type="expression" dxfId="0" priority="6" stopIfTrue="1">
      <formula>$D$10&lt;&gt;SUM(#REF!)</formula>
    </cfRule>
  </conditionalFormatting>
  <hyperlinks>
    <hyperlink ref="B10:C10" location="'BASE BID'!A1" display="Base bid" xr:uid="{00000000-0004-0000-0100-000000000000}"/>
    <hyperlink ref="B12:C12" location="'BID FORM'!A1" display="Bid Form" xr:uid="{00000000-0004-0000-0100-000001000000}"/>
    <hyperlink ref="B11:C11" location="ALLOWANCES!A1" display="Allowances" xr:uid="{00000000-0004-0000-0100-000002000000}"/>
  </hyperlinks>
  <printOptions horizontalCentered="1"/>
  <pageMargins left="0.43307086614173201" right="0.43307086614173201" top="0.39370078740157499" bottom="0.39370078740157499" header="0.196850393700787" footer="0.196850393700787"/>
  <pageSetup paperSize="9" scale="36" orientation="portrait" r:id="rId1"/>
  <headerFooter>
    <oddFooter>&amp;C&amp;P of &amp;N</oddFooter>
  </headerFooter>
  <ignoredErrors>
    <ignoredError sqref="F23" formula="1"/>
    <ignoredError sqref="F22 F25 D23:D2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C00000"/>
  </sheetPr>
  <dimension ref="A1:U187"/>
  <sheetViews>
    <sheetView topLeftCell="D1" zoomScale="70" zoomScaleNormal="70" zoomScaleSheetLayoutView="40" workbookViewId="0">
      <pane ySplit="1" topLeftCell="A2" activePane="bottomLeft" state="frozen"/>
      <selection pane="bottomLeft" activeCell="E157" activeCellId="9" sqref="A18:XFD18 A33:XFD33 A45:XFD45 E20 E35 E47 E106 E133 E154 E157"/>
    </sheetView>
  </sheetViews>
  <sheetFormatPr defaultColWidth="8.90625" defaultRowHeight="15.6" x14ac:dyDescent="0.25"/>
  <cols>
    <col min="1" max="1" width="5.36328125" style="6" customWidth="1"/>
    <col min="2" max="2" width="15.6328125" style="6" customWidth="1"/>
    <col min="3" max="3" width="15.81640625" style="6" customWidth="1"/>
    <col min="4" max="4" width="15.6328125" style="6" customWidth="1"/>
    <col min="5" max="5" width="58.08984375" style="8" customWidth="1"/>
    <col min="6" max="6" width="10" style="6" customWidth="1"/>
    <col min="7" max="7" width="10.81640625" style="7" customWidth="1"/>
    <col min="8" max="8" width="10.1796875" style="7" customWidth="1"/>
    <col min="9" max="9" width="13.453125" style="7" customWidth="1"/>
    <col min="10" max="10" width="12.08984375" style="6" customWidth="1"/>
    <col min="11" max="11" width="15.1796875" style="6" customWidth="1"/>
    <col min="12" max="12" width="12.08984375" style="8" customWidth="1"/>
    <col min="13" max="13" width="11.453125" style="8" customWidth="1"/>
    <col min="14" max="14" width="12.08984375" style="8" customWidth="1"/>
    <col min="15" max="15" width="14" style="8" customWidth="1"/>
    <col min="16" max="16" width="15" style="8" customWidth="1"/>
    <col min="17" max="17" width="15.90625" style="1" customWidth="1"/>
    <col min="18" max="18" width="13.6328125" style="1" hidden="1" customWidth="1"/>
    <col min="19" max="19" width="8.90625" style="1"/>
    <col min="20" max="20" width="0" style="1" hidden="1" customWidth="1"/>
    <col min="21" max="21" width="10.453125" style="128" hidden="1" customWidth="1"/>
    <col min="22" max="22" width="0" style="1" hidden="1" customWidth="1"/>
    <col min="23" max="16384" width="8.90625" style="1"/>
  </cols>
  <sheetData>
    <row r="1" spans="1:21" s="349" customFormat="1" ht="54.6" thickBot="1" x14ac:dyDescent="0.3">
      <c r="A1" s="346" t="s">
        <v>2</v>
      </c>
      <c r="B1" s="347" t="s">
        <v>10</v>
      </c>
      <c r="C1" s="347" t="s">
        <v>15</v>
      </c>
      <c r="D1" s="347" t="s">
        <v>11</v>
      </c>
      <c r="E1" s="347" t="s">
        <v>1</v>
      </c>
      <c r="F1" s="347" t="s">
        <v>0</v>
      </c>
      <c r="G1" s="347" t="s">
        <v>3</v>
      </c>
      <c r="H1" s="347" t="s">
        <v>13</v>
      </c>
      <c r="I1" s="347" t="s">
        <v>12</v>
      </c>
      <c r="J1" s="347" t="s">
        <v>26</v>
      </c>
      <c r="K1" s="347" t="s">
        <v>27</v>
      </c>
      <c r="L1" s="347" t="s">
        <v>29</v>
      </c>
      <c r="M1" s="347" t="s">
        <v>22</v>
      </c>
      <c r="N1" s="347" t="s">
        <v>14</v>
      </c>
      <c r="O1" s="347" t="s">
        <v>21</v>
      </c>
      <c r="P1" s="347" t="s">
        <v>5</v>
      </c>
      <c r="Q1" s="348" t="s">
        <v>38</v>
      </c>
      <c r="U1" s="348" t="s">
        <v>72</v>
      </c>
    </row>
    <row r="2" spans="1:21" s="353" customFormat="1" ht="25.2" customHeight="1" thickBot="1" x14ac:dyDescent="0.3">
      <c r="A2" s="350" t="s">
        <v>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2"/>
      <c r="U2" s="354" t="s">
        <v>73</v>
      </c>
    </row>
    <row r="3" spans="1:21" ht="21.6" customHeight="1" thickBot="1" x14ac:dyDescent="0.45">
      <c r="A3" s="70"/>
      <c r="B3" s="343" t="s">
        <v>67</v>
      </c>
      <c r="C3" s="343"/>
      <c r="D3" s="343"/>
      <c r="E3" s="344"/>
      <c r="F3" s="15"/>
      <c r="G3" s="15"/>
      <c r="H3" s="15"/>
      <c r="I3" s="15"/>
      <c r="J3" s="15"/>
      <c r="K3" s="15"/>
      <c r="L3" s="15"/>
      <c r="M3" s="32"/>
      <c r="N3" s="32"/>
      <c r="O3" s="32"/>
      <c r="P3" s="32"/>
      <c r="Q3" s="71"/>
      <c r="U3" s="345"/>
    </row>
    <row r="4" spans="1:21" ht="23.4" x14ac:dyDescent="0.4">
      <c r="A4" s="70"/>
      <c r="B4" s="138"/>
      <c r="C4" s="139" t="s">
        <v>35</v>
      </c>
      <c r="D4" s="140">
        <f>P162</f>
        <v>0</v>
      </c>
      <c r="E4" s="141"/>
      <c r="F4" s="142"/>
      <c r="G4" s="24"/>
      <c r="H4" s="156"/>
      <c r="I4" s="157"/>
      <c r="J4" s="158" t="s">
        <v>7</v>
      </c>
      <c r="K4" s="159">
        <v>45432</v>
      </c>
      <c r="L4" s="141"/>
      <c r="M4" s="141"/>
      <c r="N4" s="141"/>
      <c r="O4" s="141"/>
      <c r="P4" s="142"/>
      <c r="Q4" s="72"/>
      <c r="U4" s="345"/>
    </row>
    <row r="5" spans="1:21" ht="21" customHeight="1" x14ac:dyDescent="0.4">
      <c r="A5" s="70"/>
      <c r="B5" s="143" t="s">
        <v>36</v>
      </c>
      <c r="C5" s="233">
        <v>8.2500000000000004E-2</v>
      </c>
      <c r="D5" s="144">
        <f>O162*C5</f>
        <v>0</v>
      </c>
      <c r="E5" s="232" t="s">
        <v>63</v>
      </c>
      <c r="F5" s="145"/>
      <c r="G5" s="24"/>
      <c r="H5" s="160"/>
      <c r="I5" s="161"/>
      <c r="J5" s="162" t="s">
        <v>8</v>
      </c>
      <c r="K5" s="163" t="s">
        <v>207</v>
      </c>
      <c r="L5" s="164"/>
      <c r="M5" s="164"/>
      <c r="N5" s="164"/>
      <c r="O5" s="164"/>
      <c r="P5" s="165"/>
      <c r="Q5" s="72"/>
      <c r="U5" s="345"/>
    </row>
    <row r="6" spans="1:21" ht="21" customHeight="1" x14ac:dyDescent="0.4">
      <c r="A6" s="70"/>
      <c r="B6" s="143" t="s">
        <v>86</v>
      </c>
      <c r="C6" s="234">
        <v>0.25</v>
      </c>
      <c r="D6" s="144">
        <f>O162*C6</f>
        <v>0</v>
      </c>
      <c r="E6" s="232" t="s">
        <v>34</v>
      </c>
      <c r="F6" s="145"/>
      <c r="G6" s="24"/>
      <c r="H6" s="160"/>
      <c r="I6" s="161"/>
      <c r="J6" s="162" t="s">
        <v>9</v>
      </c>
      <c r="K6" s="166" t="s">
        <v>208</v>
      </c>
      <c r="L6" s="164"/>
      <c r="M6" s="164"/>
      <c r="N6" s="164"/>
      <c r="O6" s="164"/>
      <c r="P6" s="165"/>
      <c r="Q6" s="72"/>
      <c r="U6" s="345"/>
    </row>
    <row r="7" spans="1:21" ht="20.399999999999999" customHeight="1" x14ac:dyDescent="0.35">
      <c r="A7" s="70"/>
      <c r="B7" s="143" t="s">
        <v>87</v>
      </c>
      <c r="C7" s="146">
        <v>0.25</v>
      </c>
      <c r="D7" s="147">
        <f>M162*C7</f>
        <v>0</v>
      </c>
      <c r="E7" s="232" t="s">
        <v>34</v>
      </c>
      <c r="F7" s="145"/>
      <c r="G7" s="24"/>
      <c r="H7" s="160"/>
      <c r="I7" s="161"/>
      <c r="J7" s="162" t="s">
        <v>30</v>
      </c>
      <c r="K7" s="167" t="s">
        <v>88</v>
      </c>
      <c r="L7" s="164"/>
      <c r="M7" s="164"/>
      <c r="N7" s="164"/>
      <c r="O7" s="164"/>
      <c r="P7" s="165"/>
      <c r="Q7" s="72"/>
      <c r="U7" s="345"/>
    </row>
    <row r="8" spans="1:21" ht="18.600000000000001" customHeight="1" thickBot="1" x14ac:dyDescent="0.3">
      <c r="A8" s="70"/>
      <c r="B8" s="148" t="s">
        <v>48</v>
      </c>
      <c r="C8" s="149">
        <v>1.4999999999999999E-2</v>
      </c>
      <c r="D8" s="150">
        <f>(D4+D5+D7+D6)*C8</f>
        <v>0</v>
      </c>
      <c r="E8" s="232" t="s">
        <v>49</v>
      </c>
      <c r="F8" s="145"/>
      <c r="G8" s="24"/>
      <c r="H8" s="160"/>
      <c r="I8" s="161"/>
      <c r="J8" s="168"/>
      <c r="K8" s="169"/>
      <c r="L8" s="164"/>
      <c r="M8" s="164"/>
      <c r="N8" s="164"/>
      <c r="O8" s="164"/>
      <c r="P8" s="165"/>
      <c r="Q8" s="72"/>
      <c r="U8" s="345"/>
    </row>
    <row r="9" spans="1:21" ht="27" thickTop="1" thickBot="1" x14ac:dyDescent="0.4">
      <c r="A9" s="70"/>
      <c r="B9" s="151"/>
      <c r="C9" s="152" t="s">
        <v>33</v>
      </c>
      <c r="D9" s="153">
        <f>D4+D5+D7+D8+D6</f>
        <v>0</v>
      </c>
      <c r="E9" s="154"/>
      <c r="F9" s="155"/>
      <c r="G9" s="24"/>
      <c r="H9" s="160"/>
      <c r="I9" s="161"/>
      <c r="J9" s="170" t="s">
        <v>40</v>
      </c>
      <c r="K9" s="171">
        <v>0</v>
      </c>
      <c r="L9" s="164"/>
      <c r="M9" s="164"/>
      <c r="N9" s="164"/>
      <c r="O9" s="164"/>
      <c r="P9" s="165"/>
      <c r="Q9" s="72"/>
      <c r="U9" s="345"/>
    </row>
    <row r="10" spans="1:21" ht="18" customHeight="1" x14ac:dyDescent="0.35">
      <c r="A10" s="70"/>
      <c r="B10" s="24"/>
      <c r="C10" s="24"/>
      <c r="D10" s="24"/>
      <c r="E10" s="15"/>
      <c r="F10" s="24"/>
      <c r="G10" s="24"/>
      <c r="H10" s="160"/>
      <c r="I10" s="161"/>
      <c r="J10" s="170" t="s">
        <v>41</v>
      </c>
      <c r="K10" s="172">
        <v>0</v>
      </c>
      <c r="L10" s="164"/>
      <c r="M10" s="164"/>
      <c r="N10" s="164"/>
      <c r="O10" s="164"/>
      <c r="P10" s="165"/>
      <c r="Q10" s="72"/>
      <c r="U10" s="345"/>
    </row>
    <row r="11" spans="1:21" ht="18" customHeight="1" x14ac:dyDescent="0.35">
      <c r="A11" s="70"/>
      <c r="B11" s="24"/>
      <c r="C11" s="24"/>
      <c r="D11" s="24"/>
      <c r="E11" s="15"/>
      <c r="F11" s="24"/>
      <c r="G11" s="24"/>
      <c r="H11" s="160"/>
      <c r="I11" s="161"/>
      <c r="J11" s="173" t="s">
        <v>31</v>
      </c>
      <c r="K11" s="172">
        <v>0</v>
      </c>
      <c r="L11" s="164"/>
      <c r="M11" s="164"/>
      <c r="N11" s="164"/>
      <c r="O11" s="164"/>
      <c r="P11" s="165"/>
      <c r="Q11" s="72"/>
      <c r="U11" s="345"/>
    </row>
    <row r="12" spans="1:21" ht="18" customHeight="1" x14ac:dyDescent="0.35">
      <c r="A12" s="70"/>
      <c r="B12" s="24"/>
      <c r="C12" s="24"/>
      <c r="D12" s="24"/>
      <c r="E12" s="15"/>
      <c r="F12" s="24"/>
      <c r="G12" s="24"/>
      <c r="H12" s="160"/>
      <c r="I12" s="161"/>
      <c r="J12" s="173" t="s">
        <v>32</v>
      </c>
      <c r="K12" s="172"/>
      <c r="L12" s="164"/>
      <c r="M12" s="164"/>
      <c r="N12" s="164"/>
      <c r="O12" s="164"/>
      <c r="P12" s="165"/>
      <c r="Q12" s="72"/>
      <c r="U12" s="345"/>
    </row>
    <row r="13" spans="1:21" ht="18" customHeight="1" x14ac:dyDescent="0.35">
      <c r="A13" s="70"/>
      <c r="B13" s="24"/>
      <c r="C13" s="24"/>
      <c r="D13" s="24"/>
      <c r="E13" s="15"/>
      <c r="F13" s="24"/>
      <c r="G13" s="24"/>
      <c r="H13" s="160"/>
      <c r="I13" s="161"/>
      <c r="J13" s="173" t="s">
        <v>42</v>
      </c>
      <c r="K13" s="172">
        <v>0</v>
      </c>
      <c r="L13" s="164"/>
      <c r="M13" s="164"/>
      <c r="N13" s="164"/>
      <c r="O13" s="164"/>
      <c r="P13" s="165"/>
      <c r="Q13" s="72"/>
      <c r="U13" s="345"/>
    </row>
    <row r="14" spans="1:21" ht="18" customHeight="1" x14ac:dyDescent="0.35">
      <c r="A14" s="70"/>
      <c r="B14" s="24"/>
      <c r="C14" s="24"/>
      <c r="D14" s="24"/>
      <c r="E14" s="15"/>
      <c r="F14" s="24"/>
      <c r="G14" s="24"/>
      <c r="H14" s="160"/>
      <c r="I14" s="161"/>
      <c r="J14" s="173" t="s">
        <v>43</v>
      </c>
      <c r="K14" s="172">
        <f>518</f>
        <v>518</v>
      </c>
      <c r="L14" s="164"/>
      <c r="M14" s="164"/>
      <c r="N14" s="164"/>
      <c r="O14" s="164"/>
      <c r="P14" s="165"/>
      <c r="Q14" s="72"/>
      <c r="U14" s="345"/>
    </row>
    <row r="15" spans="1:21" ht="18.600000000000001" customHeight="1" thickBot="1" x14ac:dyDescent="0.4">
      <c r="A15" s="70"/>
      <c r="B15" s="24"/>
      <c r="C15" s="24"/>
      <c r="D15" s="24"/>
      <c r="E15" s="15"/>
      <c r="F15" s="24"/>
      <c r="G15" s="24"/>
      <c r="H15" s="174"/>
      <c r="I15" s="175"/>
      <c r="J15" s="176"/>
      <c r="K15" s="177"/>
      <c r="L15" s="154"/>
      <c r="M15" s="154"/>
      <c r="N15" s="154"/>
      <c r="O15" s="154"/>
      <c r="P15" s="155"/>
      <c r="Q15" s="72"/>
      <c r="U15" s="345"/>
    </row>
    <row r="16" spans="1:21" ht="16.5" customHeight="1" thickBot="1" x14ac:dyDescent="0.3">
      <c r="A16" s="70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73"/>
      <c r="R16" s="7"/>
      <c r="U16" s="345"/>
    </row>
    <row r="17" spans="1:21" s="342" customFormat="1" ht="54.6" thickBot="1" x14ac:dyDescent="0.3">
      <c r="A17" s="339" t="s">
        <v>2</v>
      </c>
      <c r="B17" s="340" t="s">
        <v>10</v>
      </c>
      <c r="C17" s="340" t="s">
        <v>15</v>
      </c>
      <c r="D17" s="340" t="s">
        <v>11</v>
      </c>
      <c r="E17" s="340" t="s">
        <v>1</v>
      </c>
      <c r="F17" s="340" t="s">
        <v>0</v>
      </c>
      <c r="G17" s="340" t="s">
        <v>3</v>
      </c>
      <c r="H17" s="340" t="s">
        <v>13</v>
      </c>
      <c r="I17" s="340" t="s">
        <v>12</v>
      </c>
      <c r="J17" s="340" t="s">
        <v>26</v>
      </c>
      <c r="K17" s="340" t="s">
        <v>27</v>
      </c>
      <c r="L17" s="340" t="s">
        <v>29</v>
      </c>
      <c r="M17" s="340" t="s">
        <v>22</v>
      </c>
      <c r="N17" s="340" t="s">
        <v>14</v>
      </c>
      <c r="O17" s="340" t="s">
        <v>21</v>
      </c>
      <c r="P17" s="340" t="s">
        <v>5</v>
      </c>
      <c r="Q17" s="341" t="s">
        <v>38</v>
      </c>
      <c r="U17" s="355"/>
    </row>
    <row r="18" spans="1:21" s="362" customFormat="1" ht="20.100000000000001" customHeight="1" thickBot="1" x14ac:dyDescent="0.3">
      <c r="A18" s="357"/>
      <c r="B18" s="358"/>
      <c r="C18" s="358"/>
      <c r="D18" s="358" t="s">
        <v>20</v>
      </c>
      <c r="E18" s="359" t="s">
        <v>55</v>
      </c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1">
        <f>SUM(P19:P32)</f>
        <v>0</v>
      </c>
      <c r="U18" s="363" t="s">
        <v>72</v>
      </c>
    </row>
    <row r="19" spans="1:21" s="12" customFormat="1" x14ac:dyDescent="0.25">
      <c r="A19" s="76"/>
      <c r="B19" s="54"/>
      <c r="C19" s="54"/>
      <c r="D19" s="131"/>
      <c r="E19" s="134"/>
      <c r="F19" s="81"/>
      <c r="G19" s="78"/>
      <c r="H19" s="79"/>
      <c r="I19" s="80"/>
      <c r="J19" s="216"/>
      <c r="K19" s="81"/>
      <c r="L19" s="222"/>
      <c r="M19" s="82"/>
      <c r="N19" s="216"/>
      <c r="O19" s="83"/>
      <c r="P19" s="84"/>
      <c r="Q19" s="85"/>
      <c r="U19" s="229"/>
    </row>
    <row r="20" spans="1:21" s="12" customFormat="1" x14ac:dyDescent="0.25">
      <c r="A20" s="86"/>
      <c r="B20" s="87"/>
      <c r="C20" s="87"/>
      <c r="D20" s="131"/>
      <c r="E20" s="365" t="s">
        <v>55</v>
      </c>
      <c r="F20" s="81"/>
      <c r="G20" s="78"/>
      <c r="H20" s="79"/>
      <c r="I20" s="126"/>
      <c r="J20" s="216"/>
      <c r="K20" s="88"/>
      <c r="L20" s="222"/>
      <c r="M20" s="82"/>
      <c r="N20" s="216"/>
      <c r="O20" s="83"/>
      <c r="P20" s="84"/>
      <c r="Q20" s="85"/>
      <c r="U20" s="227"/>
    </row>
    <row r="21" spans="1:21" s="12" customFormat="1" x14ac:dyDescent="0.25">
      <c r="A21" s="258">
        <f>IF(I21&lt;&gt;"",1+MAX($A$19:A20),"")</f>
        <v>1</v>
      </c>
      <c r="B21" s="94"/>
      <c r="C21" s="94"/>
      <c r="D21" s="132"/>
      <c r="E21" s="259" t="s">
        <v>78</v>
      </c>
      <c r="F21" s="260" t="s">
        <v>18</v>
      </c>
      <c r="G21" s="261">
        <v>1</v>
      </c>
      <c r="H21" s="120">
        <v>0</v>
      </c>
      <c r="I21" s="262">
        <f>(G21*(1+H21))</f>
        <v>1</v>
      </c>
      <c r="J21" s="263">
        <v>23.5</v>
      </c>
      <c r="K21" s="95">
        <v>0</v>
      </c>
      <c r="L21" s="264">
        <v>62</v>
      </c>
      <c r="M21" s="265">
        <f>L21*K21</f>
        <v>0</v>
      </c>
      <c r="N21" s="266"/>
      <c r="O21" s="267">
        <f t="shared" ref="O21:O31" si="0">N21*I21</f>
        <v>0</v>
      </c>
      <c r="P21" s="268">
        <f>O21+M21</f>
        <v>0</v>
      </c>
      <c r="Q21" s="85"/>
      <c r="U21" s="227"/>
    </row>
    <row r="22" spans="1:21" s="12" customFormat="1" x14ac:dyDescent="0.25">
      <c r="A22" s="258">
        <f>IF(I22&lt;&gt;"",1+MAX($A$19:A21),"")</f>
        <v>2</v>
      </c>
      <c r="B22" s="269"/>
      <c r="C22" s="269"/>
      <c r="D22" s="132"/>
      <c r="E22" s="259" t="s">
        <v>79</v>
      </c>
      <c r="F22" s="260" t="s">
        <v>18</v>
      </c>
      <c r="G22" s="261">
        <v>1</v>
      </c>
      <c r="H22" s="120">
        <v>0</v>
      </c>
      <c r="I22" s="262">
        <f t="shared" ref="I22:I31" si="1">(G22*(1+H22))</f>
        <v>1</v>
      </c>
      <c r="J22" s="263">
        <v>47.1</v>
      </c>
      <c r="K22" s="95">
        <v>0</v>
      </c>
      <c r="L22" s="264">
        <v>62</v>
      </c>
      <c r="M22" s="265">
        <f>L22*K22</f>
        <v>0</v>
      </c>
      <c r="N22" s="266"/>
      <c r="O22" s="267">
        <f t="shared" si="0"/>
        <v>0</v>
      </c>
      <c r="P22" s="268">
        <f>O22+M22</f>
        <v>0</v>
      </c>
      <c r="Q22" s="85"/>
      <c r="U22" s="230"/>
    </row>
    <row r="23" spans="1:21" s="12" customFormat="1" x14ac:dyDescent="0.25">
      <c r="A23" s="258">
        <f>IF(I23&lt;&gt;"",1+MAX($A$19:A22),"")</f>
        <v>3</v>
      </c>
      <c r="B23" s="269"/>
      <c r="C23" s="269"/>
      <c r="D23" s="132"/>
      <c r="E23" s="259" t="s">
        <v>69</v>
      </c>
      <c r="F23" s="260" t="s">
        <v>18</v>
      </c>
      <c r="G23" s="261">
        <v>1</v>
      </c>
      <c r="H23" s="120">
        <v>0</v>
      </c>
      <c r="I23" s="262">
        <f t="shared" si="1"/>
        <v>1</v>
      </c>
      <c r="J23" s="263"/>
      <c r="K23" s="95">
        <f t="shared" ref="K23" si="2">J23*I23</f>
        <v>0</v>
      </c>
      <c r="L23" s="264">
        <v>62</v>
      </c>
      <c r="M23" s="265">
        <f t="shared" ref="M23:M27" si="3">L23*K23</f>
        <v>0</v>
      </c>
      <c r="N23" s="266"/>
      <c r="O23" s="267">
        <f t="shared" si="0"/>
        <v>0</v>
      </c>
      <c r="P23" s="268">
        <f t="shared" ref="P23:P27" si="4">O23+M23</f>
        <v>0</v>
      </c>
      <c r="Q23" s="85"/>
      <c r="U23" s="230"/>
    </row>
    <row r="24" spans="1:21" s="12" customFormat="1" ht="31.2" x14ac:dyDescent="0.25">
      <c r="A24" s="258">
        <f>IF(I24&lt;&gt;"",1+MAX($A$19:A23),"")</f>
        <v>4</v>
      </c>
      <c r="B24" s="269"/>
      <c r="C24" s="269"/>
      <c r="D24" s="132"/>
      <c r="E24" s="259" t="s">
        <v>80</v>
      </c>
      <c r="F24" s="260" t="s">
        <v>18</v>
      </c>
      <c r="G24" s="261">
        <v>1</v>
      </c>
      <c r="H24" s="120">
        <v>0</v>
      </c>
      <c r="I24" s="262">
        <f t="shared" si="1"/>
        <v>1</v>
      </c>
      <c r="J24" s="263">
        <v>34.5</v>
      </c>
      <c r="K24" s="95">
        <v>0</v>
      </c>
      <c r="L24" s="264">
        <v>62</v>
      </c>
      <c r="M24" s="265">
        <f t="shared" si="3"/>
        <v>0</v>
      </c>
      <c r="N24" s="266"/>
      <c r="O24" s="267">
        <f t="shared" si="0"/>
        <v>0</v>
      </c>
      <c r="P24" s="268">
        <f t="shared" si="4"/>
        <v>0</v>
      </c>
      <c r="Q24" s="85"/>
      <c r="U24" s="230"/>
    </row>
    <row r="25" spans="1:21" s="12" customFormat="1" x14ac:dyDescent="0.25">
      <c r="A25" s="258">
        <f>IF(I25&lt;&gt;"",1+MAX($A$19:A24),"")</f>
        <v>5</v>
      </c>
      <c r="B25" s="269"/>
      <c r="C25" s="269"/>
      <c r="D25" s="132"/>
      <c r="E25" s="259" t="s">
        <v>81</v>
      </c>
      <c r="F25" s="260" t="s">
        <v>18</v>
      </c>
      <c r="G25" s="261">
        <v>1</v>
      </c>
      <c r="H25" s="120">
        <v>0</v>
      </c>
      <c r="I25" s="262">
        <f t="shared" si="1"/>
        <v>1</v>
      </c>
      <c r="J25" s="263">
        <v>12.5</v>
      </c>
      <c r="K25" s="95">
        <v>0</v>
      </c>
      <c r="L25" s="264">
        <v>62</v>
      </c>
      <c r="M25" s="265">
        <f t="shared" si="3"/>
        <v>0</v>
      </c>
      <c r="N25" s="266"/>
      <c r="O25" s="267">
        <f t="shared" si="0"/>
        <v>0</v>
      </c>
      <c r="P25" s="268">
        <f t="shared" si="4"/>
        <v>0</v>
      </c>
      <c r="Q25" s="85"/>
      <c r="U25" s="230"/>
    </row>
    <row r="26" spans="1:21" s="12" customFormat="1" x14ac:dyDescent="0.25">
      <c r="A26" s="258">
        <f>IF(I26&lt;&gt;"",1+MAX($A$19:A25),"")</f>
        <v>6</v>
      </c>
      <c r="B26" s="269"/>
      <c r="C26" s="269"/>
      <c r="D26" s="132"/>
      <c r="E26" s="259" t="s">
        <v>70</v>
      </c>
      <c r="F26" s="260" t="s">
        <v>18</v>
      </c>
      <c r="G26" s="261">
        <v>1</v>
      </c>
      <c r="H26" s="120">
        <v>0</v>
      </c>
      <c r="I26" s="262">
        <f t="shared" si="1"/>
        <v>1</v>
      </c>
      <c r="J26" s="263">
        <v>26.5</v>
      </c>
      <c r="K26" s="95">
        <v>0</v>
      </c>
      <c r="L26" s="264">
        <v>62</v>
      </c>
      <c r="M26" s="265">
        <f t="shared" si="3"/>
        <v>0</v>
      </c>
      <c r="N26" s="266"/>
      <c r="O26" s="267">
        <f t="shared" si="0"/>
        <v>0</v>
      </c>
      <c r="P26" s="268">
        <f t="shared" si="4"/>
        <v>0</v>
      </c>
      <c r="Q26" s="85"/>
      <c r="U26" s="230"/>
    </row>
    <row r="27" spans="1:21" s="12" customFormat="1" x14ac:dyDescent="0.25">
      <c r="A27" s="258">
        <f>IF(I27&lt;&gt;"",1+MAX($A$19:A26),"")</f>
        <v>7</v>
      </c>
      <c r="B27" s="269"/>
      <c r="C27" s="269"/>
      <c r="D27" s="132"/>
      <c r="E27" s="259" t="s">
        <v>82</v>
      </c>
      <c r="F27" s="260" t="s">
        <v>18</v>
      </c>
      <c r="G27" s="261">
        <v>1</v>
      </c>
      <c r="H27" s="120">
        <v>0</v>
      </c>
      <c r="I27" s="262">
        <f t="shared" si="1"/>
        <v>1</v>
      </c>
      <c r="J27" s="263">
        <v>14.1</v>
      </c>
      <c r="K27" s="95">
        <v>0</v>
      </c>
      <c r="L27" s="264">
        <v>62</v>
      </c>
      <c r="M27" s="265">
        <f t="shared" si="3"/>
        <v>0</v>
      </c>
      <c r="N27" s="266"/>
      <c r="O27" s="267">
        <f t="shared" si="0"/>
        <v>0</v>
      </c>
      <c r="P27" s="268">
        <f t="shared" si="4"/>
        <v>0</v>
      </c>
      <c r="Q27" s="85"/>
      <c r="U27" s="230"/>
    </row>
    <row r="28" spans="1:21" s="12" customFormat="1" x14ac:dyDescent="0.25">
      <c r="A28" s="258">
        <f>IF(I28&lt;&gt;"",1+MAX($A$19:A27),"")</f>
        <v>8</v>
      </c>
      <c r="B28" s="270"/>
      <c r="C28" s="270"/>
      <c r="D28" s="132"/>
      <c r="E28" s="259" t="s">
        <v>83</v>
      </c>
      <c r="F28" s="260" t="s">
        <v>18</v>
      </c>
      <c r="G28" s="261">
        <v>1</v>
      </c>
      <c r="H28" s="120">
        <v>0</v>
      </c>
      <c r="I28" s="262">
        <f t="shared" si="1"/>
        <v>1</v>
      </c>
      <c r="J28" s="263">
        <v>5.6</v>
      </c>
      <c r="K28" s="95">
        <v>0</v>
      </c>
      <c r="L28" s="264">
        <v>62</v>
      </c>
      <c r="M28" s="265">
        <f>L28*K28</f>
        <v>0</v>
      </c>
      <c r="N28" s="266"/>
      <c r="O28" s="267">
        <f t="shared" si="0"/>
        <v>0</v>
      </c>
      <c r="P28" s="268">
        <f>O28+M28</f>
        <v>0</v>
      </c>
      <c r="Q28" s="85"/>
      <c r="U28" s="230"/>
    </row>
    <row r="29" spans="1:21" s="12" customFormat="1" x14ac:dyDescent="0.25">
      <c r="A29" s="258">
        <f>IF(I29&lt;&gt;"",1+MAX($A$19:A28),"")</f>
        <v>9</v>
      </c>
      <c r="B29" s="270"/>
      <c r="C29" s="270"/>
      <c r="D29" s="132"/>
      <c r="E29" s="259" t="s">
        <v>84</v>
      </c>
      <c r="F29" s="260" t="s">
        <v>18</v>
      </c>
      <c r="G29" s="261">
        <v>1</v>
      </c>
      <c r="H29" s="120">
        <v>0</v>
      </c>
      <c r="I29" s="262">
        <f t="shared" si="1"/>
        <v>1</v>
      </c>
      <c r="J29" s="263">
        <v>3.2</v>
      </c>
      <c r="K29" s="95">
        <v>0</v>
      </c>
      <c r="L29" s="264">
        <v>62</v>
      </c>
      <c r="M29" s="265">
        <f>L29*K29</f>
        <v>0</v>
      </c>
      <c r="N29" s="266"/>
      <c r="O29" s="267">
        <f t="shared" si="0"/>
        <v>0</v>
      </c>
      <c r="P29" s="268">
        <f>O29+M29</f>
        <v>0</v>
      </c>
      <c r="Q29" s="85"/>
      <c r="U29" s="230"/>
    </row>
    <row r="30" spans="1:21" s="12" customFormat="1" ht="31.2" x14ac:dyDescent="0.25">
      <c r="A30" s="258">
        <f>IF(I30&lt;&gt;"",1+MAX($A$19:A29),"")</f>
        <v>10</v>
      </c>
      <c r="B30" s="270"/>
      <c r="C30" s="270"/>
      <c r="D30" s="132"/>
      <c r="E30" s="259" t="s">
        <v>92</v>
      </c>
      <c r="F30" s="260" t="s">
        <v>18</v>
      </c>
      <c r="G30" s="261">
        <v>1</v>
      </c>
      <c r="H30" s="120">
        <v>0</v>
      </c>
      <c r="I30" s="262">
        <f t="shared" si="1"/>
        <v>1</v>
      </c>
      <c r="J30" s="263">
        <v>19.600000000000001</v>
      </c>
      <c r="K30" s="95">
        <v>0</v>
      </c>
      <c r="L30" s="264">
        <v>62</v>
      </c>
      <c r="M30" s="265">
        <f>L30*K30</f>
        <v>0</v>
      </c>
      <c r="N30" s="266"/>
      <c r="O30" s="267">
        <f t="shared" si="0"/>
        <v>0</v>
      </c>
      <c r="P30" s="268">
        <f>O30+M30</f>
        <v>0</v>
      </c>
      <c r="Q30" s="85"/>
      <c r="U30" s="230"/>
    </row>
    <row r="31" spans="1:21" s="12" customFormat="1" x14ac:dyDescent="0.25">
      <c r="A31" s="258">
        <f>IF(I31&lt;&gt;"",1+MAX($A$19:A30),"")</f>
        <v>11</v>
      </c>
      <c r="B31" s="270"/>
      <c r="C31" s="270"/>
      <c r="D31" s="132"/>
      <c r="E31" s="259" t="s">
        <v>85</v>
      </c>
      <c r="F31" s="260" t="s">
        <v>18</v>
      </c>
      <c r="G31" s="261">
        <v>1</v>
      </c>
      <c r="H31" s="120">
        <v>0</v>
      </c>
      <c r="I31" s="262">
        <f t="shared" si="1"/>
        <v>1</v>
      </c>
      <c r="J31" s="263">
        <v>12</v>
      </c>
      <c r="K31" s="95">
        <v>0</v>
      </c>
      <c r="L31" s="264">
        <v>62</v>
      </c>
      <c r="M31" s="265">
        <f>L31*K31</f>
        <v>0</v>
      </c>
      <c r="N31" s="266"/>
      <c r="O31" s="267">
        <f t="shared" si="0"/>
        <v>0</v>
      </c>
      <c r="P31" s="268">
        <f>O31+M31</f>
        <v>0</v>
      </c>
      <c r="Q31" s="85"/>
      <c r="U31" s="230"/>
    </row>
    <row r="32" spans="1:21" s="12" customFormat="1" ht="16.2" thickBot="1" x14ac:dyDescent="0.3">
      <c r="A32" s="117" t="str">
        <f>IF(I32&lt;&gt;"",1+MAX($A$19:A31),"")</f>
        <v/>
      </c>
      <c r="B32" s="99"/>
      <c r="C32" s="99"/>
      <c r="D32" s="133"/>
      <c r="E32" s="135"/>
      <c r="F32" s="104"/>
      <c r="G32" s="125"/>
      <c r="H32" s="102"/>
      <c r="I32" s="127"/>
      <c r="J32" s="217"/>
      <c r="K32" s="104"/>
      <c r="L32" s="223"/>
      <c r="M32" s="106"/>
      <c r="N32" s="224"/>
      <c r="O32" s="107"/>
      <c r="P32" s="108"/>
      <c r="Q32" s="109"/>
      <c r="U32" s="230"/>
    </row>
    <row r="33" spans="1:21" s="362" customFormat="1" ht="20.100000000000001" customHeight="1" thickBot="1" x14ac:dyDescent="0.3">
      <c r="A33" s="357" t="str">
        <f>IF(I33&lt;&gt;"",1+MAX($A$19:A32),"")</f>
        <v/>
      </c>
      <c r="B33" s="358"/>
      <c r="C33" s="358"/>
      <c r="D33" s="358" t="s">
        <v>28</v>
      </c>
      <c r="E33" s="359" t="s">
        <v>89</v>
      </c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1">
        <f>SUM(P34:P44)</f>
        <v>0</v>
      </c>
      <c r="U33" s="363" t="s">
        <v>72</v>
      </c>
    </row>
    <row r="34" spans="1:21" s="12" customFormat="1" x14ac:dyDescent="0.25">
      <c r="A34" s="76" t="str">
        <f>IF(I34&lt;&gt;"",1+MAX($A$19:A33),"")</f>
        <v/>
      </c>
      <c r="B34" s="54"/>
      <c r="C34" s="54"/>
      <c r="D34" s="131"/>
      <c r="E34" s="134"/>
      <c r="F34" s="81"/>
      <c r="G34" s="78"/>
      <c r="H34" s="79"/>
      <c r="I34" s="80"/>
      <c r="J34" s="216"/>
      <c r="K34" s="81"/>
      <c r="L34" s="222"/>
      <c r="M34" s="82"/>
      <c r="N34" s="216"/>
      <c r="O34" s="83"/>
      <c r="P34" s="84"/>
      <c r="Q34" s="85"/>
      <c r="U34" s="229"/>
    </row>
    <row r="35" spans="1:21" s="12" customFormat="1" x14ac:dyDescent="0.25">
      <c r="A35" s="86" t="str">
        <f>IF(I35&lt;&gt;"",1+MAX($A$19:A34),"")</f>
        <v/>
      </c>
      <c r="B35" s="87"/>
      <c r="C35" s="87"/>
      <c r="D35" s="131"/>
      <c r="E35" s="365" t="s">
        <v>90</v>
      </c>
      <c r="F35" s="81"/>
      <c r="G35" s="78"/>
      <c r="H35" s="79"/>
      <c r="I35" s="126"/>
      <c r="J35" s="216"/>
      <c r="K35" s="88"/>
      <c r="L35" s="222"/>
      <c r="M35" s="82"/>
      <c r="N35" s="216"/>
      <c r="O35" s="83"/>
      <c r="P35" s="84"/>
      <c r="Q35" s="85"/>
      <c r="U35" s="227"/>
    </row>
    <row r="36" spans="1:21" s="12" customFormat="1" x14ac:dyDescent="0.25">
      <c r="A36" s="89">
        <v>12</v>
      </c>
      <c r="B36" s="97"/>
      <c r="C36" s="97"/>
      <c r="D36" s="92"/>
      <c r="E36" s="299" t="s">
        <v>190</v>
      </c>
      <c r="F36" s="81" t="s">
        <v>16</v>
      </c>
      <c r="G36" s="124">
        <v>1</v>
      </c>
      <c r="H36" s="90">
        <v>0</v>
      </c>
      <c r="I36" s="126">
        <f t="shared" ref="I36:I38" si="5">(G36*(1+H36))</f>
        <v>1</v>
      </c>
      <c r="J36" s="218">
        <v>0</v>
      </c>
      <c r="K36" s="96">
        <v>0</v>
      </c>
      <c r="L36" s="222">
        <v>74</v>
      </c>
      <c r="M36" s="91">
        <f t="shared" ref="M36:M38" si="6">L36*K36</f>
        <v>0</v>
      </c>
      <c r="N36" s="225"/>
      <c r="O36" s="83">
        <f t="shared" ref="O36:O38" si="7">N36*I36</f>
        <v>0</v>
      </c>
      <c r="P36" s="84">
        <f t="shared" ref="P36:P38" si="8">O36+M36</f>
        <v>0</v>
      </c>
      <c r="Q36" s="85"/>
      <c r="U36" s="230"/>
    </row>
    <row r="37" spans="1:21" s="12" customFormat="1" x14ac:dyDescent="0.25">
      <c r="A37" s="89">
        <v>13</v>
      </c>
      <c r="B37" s="97"/>
      <c r="C37" s="97"/>
      <c r="D37" s="92"/>
      <c r="E37" s="299" t="s">
        <v>191</v>
      </c>
      <c r="F37" s="81" t="s">
        <v>16</v>
      </c>
      <c r="G37" s="124">
        <v>1</v>
      </c>
      <c r="H37" s="90">
        <v>0</v>
      </c>
      <c r="I37" s="126">
        <f t="shared" si="5"/>
        <v>1</v>
      </c>
      <c r="J37" s="218">
        <v>0</v>
      </c>
      <c r="K37" s="96">
        <v>0</v>
      </c>
      <c r="L37" s="222">
        <v>74</v>
      </c>
      <c r="M37" s="91">
        <f t="shared" si="6"/>
        <v>0</v>
      </c>
      <c r="N37" s="225"/>
      <c r="O37" s="83">
        <f t="shared" si="7"/>
        <v>0</v>
      </c>
      <c r="P37" s="84">
        <f t="shared" si="8"/>
        <v>0</v>
      </c>
      <c r="Q37" s="85"/>
      <c r="U37" s="230"/>
    </row>
    <row r="38" spans="1:21" s="12" customFormat="1" x14ac:dyDescent="0.25">
      <c r="A38" s="89">
        <v>14</v>
      </c>
      <c r="B38" s="97"/>
      <c r="C38" s="97"/>
      <c r="D38" s="92"/>
      <c r="E38" s="299" t="s">
        <v>192</v>
      </c>
      <c r="F38" s="81" t="s">
        <v>16</v>
      </c>
      <c r="G38" s="124">
        <v>1</v>
      </c>
      <c r="H38" s="90">
        <v>0</v>
      </c>
      <c r="I38" s="126">
        <f t="shared" si="5"/>
        <v>1</v>
      </c>
      <c r="J38" s="218">
        <v>0</v>
      </c>
      <c r="K38" s="96">
        <v>0</v>
      </c>
      <c r="L38" s="222">
        <v>74</v>
      </c>
      <c r="M38" s="91">
        <f t="shared" si="6"/>
        <v>0</v>
      </c>
      <c r="N38" s="225"/>
      <c r="O38" s="83">
        <f t="shared" si="7"/>
        <v>0</v>
      </c>
      <c r="P38" s="84">
        <f t="shared" si="8"/>
        <v>0</v>
      </c>
      <c r="Q38" s="85"/>
      <c r="U38" s="230"/>
    </row>
    <row r="39" spans="1:21" s="12" customFormat="1" x14ac:dyDescent="0.25">
      <c r="A39" s="89">
        <v>15</v>
      </c>
      <c r="B39" s="97"/>
      <c r="C39" s="97"/>
      <c r="D39" s="92"/>
      <c r="E39" s="299" t="s">
        <v>193</v>
      </c>
      <c r="F39" s="81" t="s">
        <v>16</v>
      </c>
      <c r="G39" s="124">
        <v>1</v>
      </c>
      <c r="H39" s="90">
        <v>0</v>
      </c>
      <c r="I39" s="126">
        <f t="shared" ref="I39:I41" si="9">(G39*(1+H39))</f>
        <v>1</v>
      </c>
      <c r="J39" s="218">
        <v>0</v>
      </c>
      <c r="K39" s="96">
        <v>0</v>
      </c>
      <c r="L39" s="222">
        <v>74</v>
      </c>
      <c r="M39" s="91">
        <f t="shared" ref="M39:M41" si="10">L39*K39</f>
        <v>0</v>
      </c>
      <c r="N39" s="225"/>
      <c r="O39" s="83">
        <f t="shared" ref="O39:O41" si="11">N39*I39</f>
        <v>0</v>
      </c>
      <c r="P39" s="84">
        <f t="shared" ref="P39:P41" si="12">O39+M39</f>
        <v>0</v>
      </c>
      <c r="Q39" s="85"/>
      <c r="U39" s="230"/>
    </row>
    <row r="40" spans="1:21" s="12" customFormat="1" x14ac:dyDescent="0.25">
      <c r="A40" s="89">
        <v>16</v>
      </c>
      <c r="B40" s="97"/>
      <c r="C40" s="97"/>
      <c r="D40" s="92"/>
      <c r="E40" s="299" t="s">
        <v>194</v>
      </c>
      <c r="F40" s="81" t="s">
        <v>16</v>
      </c>
      <c r="G40" s="124">
        <v>1</v>
      </c>
      <c r="H40" s="90">
        <v>0</v>
      </c>
      <c r="I40" s="126">
        <f t="shared" si="9"/>
        <v>1</v>
      </c>
      <c r="J40" s="218">
        <v>0</v>
      </c>
      <c r="K40" s="96">
        <v>0</v>
      </c>
      <c r="L40" s="222">
        <v>74</v>
      </c>
      <c r="M40" s="91">
        <f t="shared" si="10"/>
        <v>0</v>
      </c>
      <c r="N40" s="225"/>
      <c r="O40" s="83">
        <f t="shared" si="11"/>
        <v>0</v>
      </c>
      <c r="P40" s="84">
        <f t="shared" si="12"/>
        <v>0</v>
      </c>
      <c r="Q40" s="85"/>
      <c r="U40" s="230"/>
    </row>
    <row r="41" spans="1:21" s="12" customFormat="1" x14ac:dyDescent="0.25">
      <c r="A41" s="89">
        <v>17</v>
      </c>
      <c r="B41" s="97"/>
      <c r="C41" s="97"/>
      <c r="D41" s="92"/>
      <c r="E41" s="299" t="s">
        <v>195</v>
      </c>
      <c r="F41" s="81" t="s">
        <v>16</v>
      </c>
      <c r="G41" s="124">
        <v>1</v>
      </c>
      <c r="H41" s="90">
        <v>0</v>
      </c>
      <c r="I41" s="126">
        <f t="shared" si="9"/>
        <v>1</v>
      </c>
      <c r="J41" s="218">
        <v>0</v>
      </c>
      <c r="K41" s="96">
        <v>0</v>
      </c>
      <c r="L41" s="222">
        <v>74</v>
      </c>
      <c r="M41" s="91">
        <f t="shared" si="10"/>
        <v>0</v>
      </c>
      <c r="N41" s="225"/>
      <c r="O41" s="83">
        <f t="shared" si="11"/>
        <v>0</v>
      </c>
      <c r="P41" s="84">
        <f t="shared" si="12"/>
        <v>0</v>
      </c>
      <c r="Q41" s="85"/>
      <c r="U41" s="230"/>
    </row>
    <row r="42" spans="1:21" s="12" customFormat="1" x14ac:dyDescent="0.25">
      <c r="A42" s="89">
        <v>18</v>
      </c>
      <c r="B42" s="97"/>
      <c r="C42" s="97"/>
      <c r="D42" s="92"/>
      <c r="E42" s="299" t="s">
        <v>196</v>
      </c>
      <c r="F42" s="81" t="s">
        <v>16</v>
      </c>
      <c r="G42" s="124">
        <v>1</v>
      </c>
      <c r="H42" s="90">
        <v>0</v>
      </c>
      <c r="I42" s="126">
        <f t="shared" ref="I42:I43" si="13">(G42*(1+H42))</f>
        <v>1</v>
      </c>
      <c r="J42" s="218">
        <v>0</v>
      </c>
      <c r="K42" s="96">
        <v>0</v>
      </c>
      <c r="L42" s="222">
        <v>74</v>
      </c>
      <c r="M42" s="91">
        <f t="shared" ref="M42:M43" si="14">L42*K42</f>
        <v>0</v>
      </c>
      <c r="N42" s="225"/>
      <c r="O42" s="83">
        <f t="shared" ref="O42:O43" si="15">N42*I42</f>
        <v>0</v>
      </c>
      <c r="P42" s="84">
        <f t="shared" ref="P42:P43" si="16">O42+M42</f>
        <v>0</v>
      </c>
      <c r="Q42" s="85"/>
      <c r="U42" s="230"/>
    </row>
    <row r="43" spans="1:21" s="12" customFormat="1" ht="31.2" x14ac:dyDescent="0.25">
      <c r="A43" s="89">
        <v>19</v>
      </c>
      <c r="B43" s="97"/>
      <c r="C43" s="97"/>
      <c r="D43" s="92"/>
      <c r="E43" s="299" t="s">
        <v>197</v>
      </c>
      <c r="F43" s="81" t="s">
        <v>17</v>
      </c>
      <c r="G43" s="124">
        <v>7146.2</v>
      </c>
      <c r="H43" s="90">
        <v>0.05</v>
      </c>
      <c r="I43" s="126">
        <f t="shared" si="13"/>
        <v>7503.51</v>
      </c>
      <c r="J43" s="218">
        <v>0</v>
      </c>
      <c r="K43" s="96">
        <v>0</v>
      </c>
      <c r="L43" s="222">
        <v>74</v>
      </c>
      <c r="M43" s="91">
        <f t="shared" si="14"/>
        <v>0</v>
      </c>
      <c r="N43" s="225"/>
      <c r="O43" s="83">
        <f t="shared" si="15"/>
        <v>0</v>
      </c>
      <c r="P43" s="84">
        <f t="shared" si="16"/>
        <v>0</v>
      </c>
      <c r="Q43" s="85"/>
      <c r="U43" s="230"/>
    </row>
    <row r="44" spans="1:21" s="12" customFormat="1" ht="16.2" thickBot="1" x14ac:dyDescent="0.3">
      <c r="A44" s="117" t="str">
        <f>IF(I44&lt;&gt;"",1+MAX($A$19:A43),"")</f>
        <v/>
      </c>
      <c r="B44" s="99"/>
      <c r="C44" s="99"/>
      <c r="D44" s="133"/>
      <c r="E44" s="135"/>
      <c r="F44" s="104"/>
      <c r="G44" s="125"/>
      <c r="H44" s="102"/>
      <c r="I44" s="127"/>
      <c r="J44" s="217"/>
      <c r="K44" s="104"/>
      <c r="L44" s="223"/>
      <c r="M44" s="106"/>
      <c r="N44" s="224"/>
      <c r="O44" s="107"/>
      <c r="P44" s="108"/>
      <c r="Q44" s="109"/>
      <c r="U44" s="230"/>
    </row>
    <row r="45" spans="1:21" s="362" customFormat="1" ht="20.100000000000001" customHeight="1" x14ac:dyDescent="0.25">
      <c r="A45" s="357" t="str">
        <f>IF(I45&lt;&gt;"",1+MAX($A14:A$19),"")</f>
        <v/>
      </c>
      <c r="B45" s="358"/>
      <c r="C45" s="358"/>
      <c r="D45" s="358" t="s">
        <v>210</v>
      </c>
      <c r="E45" s="359" t="s">
        <v>103</v>
      </c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1">
        <f>SUM(P46:P161)</f>
        <v>0</v>
      </c>
      <c r="U45" s="364"/>
    </row>
    <row r="46" spans="1:21" s="12" customFormat="1" x14ac:dyDescent="0.25">
      <c r="A46" s="89" t="str">
        <f>IF(I46&lt;&gt;"",1+MAX($A$19:A45),"")</f>
        <v/>
      </c>
      <c r="B46" s="87"/>
      <c r="C46" s="87"/>
      <c r="D46" s="87"/>
      <c r="E46" s="77"/>
      <c r="F46" s="81"/>
      <c r="G46" s="124"/>
      <c r="H46" s="79"/>
      <c r="I46" s="126"/>
      <c r="J46" s="221"/>
      <c r="K46" s="13"/>
      <c r="L46" s="222"/>
      <c r="M46" s="91"/>
      <c r="N46" s="225"/>
      <c r="O46" s="83"/>
      <c r="P46" s="84"/>
      <c r="Q46" s="85"/>
      <c r="U46" s="230"/>
    </row>
    <row r="47" spans="1:21" s="12" customFormat="1" x14ac:dyDescent="0.25">
      <c r="A47" s="89" t="str">
        <f>IF(I47&lt;&gt;"",1+MAX($A$19:A46),"")</f>
        <v/>
      </c>
      <c r="B47" s="87"/>
      <c r="C47" s="87"/>
      <c r="D47" s="87"/>
      <c r="E47" s="366" t="s">
        <v>104</v>
      </c>
      <c r="F47" s="79"/>
      <c r="G47" s="124"/>
      <c r="H47" s="79"/>
      <c r="I47" s="126"/>
      <c r="J47" s="219"/>
      <c r="K47" s="96"/>
      <c r="L47" s="222"/>
      <c r="M47" s="91"/>
      <c r="N47" s="225"/>
      <c r="O47" s="83"/>
      <c r="P47" s="84"/>
      <c r="Q47" s="85"/>
      <c r="U47" s="230"/>
    </row>
    <row r="48" spans="1:21" s="12" customFormat="1" x14ac:dyDescent="0.25">
      <c r="A48" s="89"/>
      <c r="B48" s="97"/>
      <c r="C48" s="97"/>
      <c r="D48" s="92"/>
      <c r="E48" s="300" t="s">
        <v>105</v>
      </c>
      <c r="F48" s="81"/>
      <c r="G48" s="124"/>
      <c r="H48" s="90"/>
      <c r="I48" s="126"/>
      <c r="J48" s="218"/>
      <c r="K48" s="96"/>
      <c r="L48" s="222"/>
      <c r="M48" s="91"/>
      <c r="N48" s="225"/>
      <c r="O48" s="83"/>
      <c r="P48" s="84"/>
      <c r="Q48" s="85"/>
      <c r="U48" s="230"/>
    </row>
    <row r="49" spans="1:21" s="12" customFormat="1" x14ac:dyDescent="0.25">
      <c r="A49" s="89">
        <f>IF(I49&lt;&gt;"",1+MAX($A$19:A48),"")</f>
        <v>20</v>
      </c>
      <c r="B49" s="97"/>
      <c r="C49" s="97"/>
      <c r="D49" s="92"/>
      <c r="E49" s="93" t="s">
        <v>106</v>
      </c>
      <c r="F49" s="81" t="s">
        <v>19</v>
      </c>
      <c r="G49" s="124">
        <v>90.55</v>
      </c>
      <c r="H49" s="90">
        <v>0.05</v>
      </c>
      <c r="I49" s="126">
        <f t="shared" ref="I49:I50" si="17">(G49*(1+H49))</f>
        <v>95.077500000000001</v>
      </c>
      <c r="J49" s="218">
        <v>0</v>
      </c>
      <c r="K49" s="96">
        <v>0</v>
      </c>
      <c r="L49" s="222">
        <v>74</v>
      </c>
      <c r="M49" s="91">
        <f t="shared" ref="M49:M50" si="18">L49*K49</f>
        <v>0</v>
      </c>
      <c r="N49" s="225"/>
      <c r="O49" s="83">
        <f t="shared" ref="O49:O50" si="19">N49*I49</f>
        <v>0</v>
      </c>
      <c r="P49" s="84">
        <f t="shared" ref="P49:P50" si="20">O49+M49</f>
        <v>0</v>
      </c>
      <c r="Q49" s="85"/>
      <c r="U49" s="230"/>
    </row>
    <row r="50" spans="1:21" s="12" customFormat="1" x14ac:dyDescent="0.25">
      <c r="A50" s="89">
        <f>IF(I50&lt;&gt;"",1+MAX($A$19:A49),"")</f>
        <v>21</v>
      </c>
      <c r="B50" s="97"/>
      <c r="C50" s="97"/>
      <c r="D50" s="92"/>
      <c r="E50" s="93" t="s">
        <v>107</v>
      </c>
      <c r="F50" s="81" t="s">
        <v>19</v>
      </c>
      <c r="G50" s="124">
        <v>368.12</v>
      </c>
      <c r="H50" s="90">
        <v>0.05</v>
      </c>
      <c r="I50" s="126">
        <f t="shared" si="17"/>
        <v>386.52600000000001</v>
      </c>
      <c r="J50" s="218">
        <v>0</v>
      </c>
      <c r="K50" s="96">
        <v>0</v>
      </c>
      <c r="L50" s="222">
        <v>74</v>
      </c>
      <c r="M50" s="91">
        <f t="shared" si="18"/>
        <v>0</v>
      </c>
      <c r="N50" s="225"/>
      <c r="O50" s="83">
        <f t="shared" si="19"/>
        <v>0</v>
      </c>
      <c r="P50" s="84">
        <f t="shared" si="20"/>
        <v>0</v>
      </c>
      <c r="Q50" s="85"/>
      <c r="U50" s="230"/>
    </row>
    <row r="51" spans="1:21" s="12" customFormat="1" x14ac:dyDescent="0.25">
      <c r="A51" s="89" t="str">
        <f>IF(I51&lt;&gt;"",1+MAX($A$19:A50),"")</f>
        <v/>
      </c>
      <c r="B51" s="97"/>
      <c r="C51" s="97"/>
      <c r="D51" s="87"/>
      <c r="E51" s="93"/>
      <c r="F51" s="81"/>
      <c r="G51" s="124"/>
      <c r="H51" s="90"/>
      <c r="I51" s="126"/>
      <c r="J51" s="218"/>
      <c r="K51" s="96"/>
      <c r="L51" s="222"/>
      <c r="M51" s="91"/>
      <c r="N51" s="225"/>
      <c r="O51" s="83"/>
      <c r="P51" s="84"/>
      <c r="Q51" s="85"/>
      <c r="U51" s="230"/>
    </row>
    <row r="52" spans="1:21" s="12" customFormat="1" x14ac:dyDescent="0.25">
      <c r="A52" s="89"/>
      <c r="B52" s="97"/>
      <c r="C52" s="97"/>
      <c r="D52" s="92"/>
      <c r="E52" s="300" t="s">
        <v>108</v>
      </c>
      <c r="F52" s="81"/>
      <c r="G52" s="124"/>
      <c r="H52" s="90"/>
      <c r="I52" s="126"/>
      <c r="J52" s="218"/>
      <c r="K52" s="96"/>
      <c r="L52" s="222"/>
      <c r="M52" s="91"/>
      <c r="N52" s="225"/>
      <c r="O52" s="83"/>
      <c r="P52" s="84"/>
      <c r="Q52" s="85"/>
      <c r="U52" s="230"/>
    </row>
    <row r="53" spans="1:21" s="12" customFormat="1" x14ac:dyDescent="0.25">
      <c r="A53" s="89">
        <v>22</v>
      </c>
      <c r="B53" s="97"/>
      <c r="C53" s="97"/>
      <c r="D53" s="92"/>
      <c r="E53" s="93" t="s">
        <v>109</v>
      </c>
      <c r="F53" s="81" t="s">
        <v>19</v>
      </c>
      <c r="G53" s="124">
        <v>334.21000000000004</v>
      </c>
      <c r="H53" s="90">
        <v>0.05</v>
      </c>
      <c r="I53" s="126">
        <f t="shared" ref="I53:I56" si="21">(G53*(1+H53))</f>
        <v>350.92050000000006</v>
      </c>
      <c r="J53" s="218">
        <v>0</v>
      </c>
      <c r="K53" s="96">
        <v>0</v>
      </c>
      <c r="L53" s="222">
        <v>74</v>
      </c>
      <c r="M53" s="91">
        <f t="shared" ref="M53:M56" si="22">L53*K53</f>
        <v>0</v>
      </c>
      <c r="N53" s="225"/>
      <c r="O53" s="83">
        <f t="shared" ref="O53:O56" si="23">N53*I53</f>
        <v>0</v>
      </c>
      <c r="P53" s="84">
        <f t="shared" ref="P53:P56" si="24">O53+M53</f>
        <v>0</v>
      </c>
      <c r="Q53" s="85"/>
      <c r="U53" s="230"/>
    </row>
    <row r="54" spans="1:21" s="12" customFormat="1" x14ac:dyDescent="0.25">
      <c r="A54" s="89">
        <v>23</v>
      </c>
      <c r="B54" s="97"/>
      <c r="C54" s="97"/>
      <c r="D54" s="92"/>
      <c r="E54" s="93" t="s">
        <v>110</v>
      </c>
      <c r="F54" s="81" t="s">
        <v>19</v>
      </c>
      <c r="G54" s="124">
        <v>1472.48</v>
      </c>
      <c r="H54" s="90">
        <v>0.05</v>
      </c>
      <c r="I54" s="126">
        <f t="shared" si="21"/>
        <v>1546.104</v>
      </c>
      <c r="J54" s="218">
        <v>0</v>
      </c>
      <c r="K54" s="96">
        <v>0</v>
      </c>
      <c r="L54" s="222">
        <v>74</v>
      </c>
      <c r="M54" s="91">
        <f t="shared" si="22"/>
        <v>0</v>
      </c>
      <c r="N54" s="225"/>
      <c r="O54" s="83">
        <f t="shared" si="23"/>
        <v>0</v>
      </c>
      <c r="P54" s="84">
        <f t="shared" si="24"/>
        <v>0</v>
      </c>
      <c r="Q54" s="85"/>
      <c r="U54" s="230"/>
    </row>
    <row r="55" spans="1:21" s="12" customFormat="1" x14ac:dyDescent="0.25">
      <c r="A55" s="89">
        <v>24</v>
      </c>
      <c r="B55" s="97"/>
      <c r="C55" s="97"/>
      <c r="D55" s="92"/>
      <c r="E55" s="93" t="s">
        <v>111</v>
      </c>
      <c r="F55" s="81" t="s">
        <v>19</v>
      </c>
      <c r="G55" s="124">
        <v>62.56</v>
      </c>
      <c r="H55" s="90">
        <v>0.05</v>
      </c>
      <c r="I55" s="126">
        <f t="shared" si="21"/>
        <v>65.688000000000002</v>
      </c>
      <c r="J55" s="218">
        <v>0</v>
      </c>
      <c r="K55" s="96">
        <v>0</v>
      </c>
      <c r="L55" s="222">
        <v>74</v>
      </c>
      <c r="M55" s="91">
        <f t="shared" si="22"/>
        <v>0</v>
      </c>
      <c r="N55" s="225"/>
      <c r="O55" s="83">
        <f t="shared" si="23"/>
        <v>0</v>
      </c>
      <c r="P55" s="84">
        <f t="shared" si="24"/>
        <v>0</v>
      </c>
      <c r="Q55" s="85"/>
      <c r="U55" s="230"/>
    </row>
    <row r="56" spans="1:21" s="12" customFormat="1" x14ac:dyDescent="0.25">
      <c r="A56" s="89">
        <f>IF(I56&lt;&gt;"",1+MAX($A$19:A55),"")</f>
        <v>25</v>
      </c>
      <c r="B56" s="97"/>
      <c r="C56" s="97"/>
      <c r="D56" s="92"/>
      <c r="E56" s="93" t="s">
        <v>112</v>
      </c>
      <c r="F56" s="81" t="s">
        <v>19</v>
      </c>
      <c r="G56" s="124">
        <v>396.11</v>
      </c>
      <c r="H56" s="90">
        <v>0.05</v>
      </c>
      <c r="I56" s="126">
        <f t="shared" si="21"/>
        <v>415.91550000000001</v>
      </c>
      <c r="J56" s="218">
        <v>0</v>
      </c>
      <c r="K56" s="96">
        <v>0</v>
      </c>
      <c r="L56" s="222">
        <v>74</v>
      </c>
      <c r="M56" s="91">
        <f t="shared" si="22"/>
        <v>0</v>
      </c>
      <c r="N56" s="225"/>
      <c r="O56" s="83">
        <f t="shared" si="23"/>
        <v>0</v>
      </c>
      <c r="P56" s="84">
        <f t="shared" si="24"/>
        <v>0</v>
      </c>
      <c r="Q56" s="85"/>
      <c r="U56" s="230"/>
    </row>
    <row r="57" spans="1:21" s="12" customFormat="1" x14ac:dyDescent="0.25">
      <c r="A57" s="89"/>
      <c r="B57" s="97"/>
      <c r="C57" s="97"/>
      <c r="D57" s="92"/>
      <c r="E57" s="93"/>
      <c r="F57" s="81"/>
      <c r="G57" s="124"/>
      <c r="H57" s="90"/>
      <c r="I57" s="126"/>
      <c r="J57" s="218"/>
      <c r="K57" s="96"/>
      <c r="L57" s="222"/>
      <c r="M57" s="91"/>
      <c r="N57" s="225"/>
      <c r="O57" s="83"/>
      <c r="P57" s="84"/>
      <c r="Q57" s="85"/>
      <c r="U57" s="230"/>
    </row>
    <row r="58" spans="1:21" s="12" customFormat="1" x14ac:dyDescent="0.25">
      <c r="A58" s="89"/>
      <c r="B58" s="97"/>
      <c r="C58" s="97"/>
      <c r="D58" s="92"/>
      <c r="E58" s="300" t="s">
        <v>113</v>
      </c>
      <c r="F58" s="81"/>
      <c r="G58" s="124"/>
      <c r="H58" s="90"/>
      <c r="I58" s="126"/>
      <c r="J58" s="218"/>
      <c r="K58" s="96"/>
      <c r="L58" s="222"/>
      <c r="M58" s="91"/>
      <c r="N58" s="225"/>
      <c r="O58" s="83"/>
      <c r="P58" s="84"/>
      <c r="Q58" s="85"/>
      <c r="U58" s="230"/>
    </row>
    <row r="59" spans="1:21" s="12" customFormat="1" x14ac:dyDescent="0.25">
      <c r="A59" s="89">
        <v>26</v>
      </c>
      <c r="B59" s="97"/>
      <c r="C59" s="97"/>
      <c r="D59" s="92"/>
      <c r="E59" s="93" t="s">
        <v>114</v>
      </c>
      <c r="F59" s="81" t="s">
        <v>16</v>
      </c>
      <c r="G59" s="124">
        <v>2</v>
      </c>
      <c r="H59" s="90">
        <v>0</v>
      </c>
      <c r="I59" s="126">
        <f t="shared" ref="I59:I62" si="25">(G59*(1+H59))</f>
        <v>2</v>
      </c>
      <c r="J59" s="218">
        <v>0</v>
      </c>
      <c r="K59" s="96">
        <v>0</v>
      </c>
      <c r="L59" s="222">
        <v>74</v>
      </c>
      <c r="M59" s="91">
        <f t="shared" ref="M59:M62" si="26">L59*K59</f>
        <v>0</v>
      </c>
      <c r="N59" s="225"/>
      <c r="O59" s="83">
        <f t="shared" ref="O59:O62" si="27">N59*I59</f>
        <v>0</v>
      </c>
      <c r="P59" s="84">
        <f t="shared" ref="P59:P62" si="28">O59+M59</f>
        <v>0</v>
      </c>
      <c r="Q59" s="85"/>
      <c r="U59" s="230"/>
    </row>
    <row r="60" spans="1:21" s="12" customFormat="1" x14ac:dyDescent="0.25">
      <c r="A60" s="89">
        <f>IF(I60&lt;&gt;"",1+MAX($A$19:A59),"")</f>
        <v>27</v>
      </c>
      <c r="B60" s="97"/>
      <c r="C60" s="97"/>
      <c r="D60" s="92"/>
      <c r="E60" s="93" t="s">
        <v>115</v>
      </c>
      <c r="F60" s="81" t="s">
        <v>16</v>
      </c>
      <c r="G60" s="124">
        <v>75</v>
      </c>
      <c r="H60" s="90">
        <v>0</v>
      </c>
      <c r="I60" s="126">
        <f t="shared" si="25"/>
        <v>75</v>
      </c>
      <c r="J60" s="218">
        <v>0</v>
      </c>
      <c r="K60" s="96">
        <v>0</v>
      </c>
      <c r="L60" s="222">
        <v>74</v>
      </c>
      <c r="M60" s="91">
        <f t="shared" si="26"/>
        <v>0</v>
      </c>
      <c r="N60" s="225"/>
      <c r="O60" s="83">
        <f t="shared" si="27"/>
        <v>0</v>
      </c>
      <c r="P60" s="84">
        <f t="shared" si="28"/>
        <v>0</v>
      </c>
      <c r="Q60" s="85"/>
      <c r="U60" s="230"/>
    </row>
    <row r="61" spans="1:21" s="12" customFormat="1" x14ac:dyDescent="0.25">
      <c r="A61" s="89">
        <v>28</v>
      </c>
      <c r="B61" s="97"/>
      <c r="C61" s="97"/>
      <c r="D61" s="92"/>
      <c r="E61" s="93" t="s">
        <v>116</v>
      </c>
      <c r="F61" s="81" t="s">
        <v>16</v>
      </c>
      <c r="G61" s="124">
        <v>3</v>
      </c>
      <c r="H61" s="90">
        <v>0</v>
      </c>
      <c r="I61" s="126">
        <f t="shared" si="25"/>
        <v>3</v>
      </c>
      <c r="J61" s="218">
        <v>0</v>
      </c>
      <c r="K61" s="96">
        <v>0</v>
      </c>
      <c r="L61" s="222">
        <v>74</v>
      </c>
      <c r="M61" s="91">
        <f t="shared" si="26"/>
        <v>0</v>
      </c>
      <c r="N61" s="225"/>
      <c r="O61" s="83">
        <f t="shared" si="27"/>
        <v>0</v>
      </c>
      <c r="P61" s="84">
        <f t="shared" si="28"/>
        <v>0</v>
      </c>
      <c r="Q61" s="85"/>
      <c r="U61" s="230"/>
    </row>
    <row r="62" spans="1:21" s="12" customFormat="1" x14ac:dyDescent="0.25">
      <c r="A62" s="89">
        <f>IF(I62&lt;&gt;"",1+MAX($A$19:A61),"")</f>
        <v>29</v>
      </c>
      <c r="B62" s="97"/>
      <c r="C62" s="97"/>
      <c r="D62" s="92"/>
      <c r="E62" s="93" t="s">
        <v>117</v>
      </c>
      <c r="F62" s="81" t="s">
        <v>16</v>
      </c>
      <c r="G62" s="124">
        <v>5</v>
      </c>
      <c r="H62" s="90">
        <v>0</v>
      </c>
      <c r="I62" s="126">
        <f t="shared" si="25"/>
        <v>5</v>
      </c>
      <c r="J62" s="218">
        <v>0</v>
      </c>
      <c r="K62" s="96">
        <v>0</v>
      </c>
      <c r="L62" s="222">
        <v>74</v>
      </c>
      <c r="M62" s="91">
        <f t="shared" si="26"/>
        <v>0</v>
      </c>
      <c r="N62" s="225"/>
      <c r="O62" s="83">
        <f t="shared" si="27"/>
        <v>0</v>
      </c>
      <c r="P62" s="84">
        <f t="shared" si="28"/>
        <v>0</v>
      </c>
      <c r="Q62" s="85"/>
      <c r="U62" s="230"/>
    </row>
    <row r="63" spans="1:21" s="12" customFormat="1" x14ac:dyDescent="0.25">
      <c r="A63" s="89">
        <v>30</v>
      </c>
      <c r="B63" s="97"/>
      <c r="C63" s="97"/>
      <c r="D63" s="92"/>
      <c r="E63" s="93" t="s">
        <v>118</v>
      </c>
      <c r="F63" s="81" t="s">
        <v>16</v>
      </c>
      <c r="G63" s="124">
        <v>6</v>
      </c>
      <c r="H63" s="90">
        <v>0</v>
      </c>
      <c r="I63" s="126">
        <f t="shared" ref="I63:I66" si="29">(G63*(1+H63))</f>
        <v>6</v>
      </c>
      <c r="J63" s="218">
        <v>0</v>
      </c>
      <c r="K63" s="96">
        <v>0</v>
      </c>
      <c r="L63" s="222">
        <v>74</v>
      </c>
      <c r="M63" s="91">
        <f t="shared" ref="M63:M66" si="30">L63*K63</f>
        <v>0</v>
      </c>
      <c r="N63" s="225"/>
      <c r="O63" s="83">
        <f t="shared" ref="O63:O66" si="31">N63*I63</f>
        <v>0</v>
      </c>
      <c r="P63" s="84">
        <f t="shared" ref="P63:P66" si="32">O63+M63</f>
        <v>0</v>
      </c>
      <c r="Q63" s="85"/>
      <c r="U63" s="230"/>
    </row>
    <row r="64" spans="1:21" s="12" customFormat="1" x14ac:dyDescent="0.25">
      <c r="A64" s="89">
        <f>IF(I64&lt;&gt;"",1+MAX($A$19:A63),"")</f>
        <v>31</v>
      </c>
      <c r="B64" s="97"/>
      <c r="C64" s="97"/>
      <c r="D64" s="92"/>
      <c r="E64" s="93" t="s">
        <v>119</v>
      </c>
      <c r="F64" s="81" t="s">
        <v>16</v>
      </c>
      <c r="G64" s="124">
        <v>1</v>
      </c>
      <c r="H64" s="90">
        <v>0</v>
      </c>
      <c r="I64" s="126">
        <f t="shared" si="29"/>
        <v>1</v>
      </c>
      <c r="J64" s="218">
        <v>0</v>
      </c>
      <c r="K64" s="96">
        <v>0</v>
      </c>
      <c r="L64" s="222">
        <v>74</v>
      </c>
      <c r="M64" s="91">
        <f t="shared" si="30"/>
        <v>0</v>
      </c>
      <c r="N64" s="225"/>
      <c r="O64" s="83">
        <f t="shared" si="31"/>
        <v>0</v>
      </c>
      <c r="P64" s="84">
        <f t="shared" si="32"/>
        <v>0</v>
      </c>
      <c r="Q64" s="85"/>
      <c r="U64" s="230"/>
    </row>
    <row r="65" spans="1:21" s="12" customFormat="1" x14ac:dyDescent="0.25">
      <c r="A65" s="89">
        <v>32</v>
      </c>
      <c r="B65" s="97"/>
      <c r="C65" s="97"/>
      <c r="D65" s="92"/>
      <c r="E65" s="93" t="s">
        <v>120</v>
      </c>
      <c r="F65" s="81" t="s">
        <v>16</v>
      </c>
      <c r="G65" s="124">
        <v>7</v>
      </c>
      <c r="H65" s="90">
        <v>0</v>
      </c>
      <c r="I65" s="126">
        <f t="shared" si="29"/>
        <v>7</v>
      </c>
      <c r="J65" s="218">
        <v>0</v>
      </c>
      <c r="K65" s="96">
        <v>0</v>
      </c>
      <c r="L65" s="222">
        <v>74</v>
      </c>
      <c r="M65" s="91">
        <f t="shared" si="30"/>
        <v>0</v>
      </c>
      <c r="N65" s="225"/>
      <c r="O65" s="83">
        <f t="shared" si="31"/>
        <v>0</v>
      </c>
      <c r="P65" s="84">
        <f t="shared" si="32"/>
        <v>0</v>
      </c>
      <c r="Q65" s="85"/>
      <c r="U65" s="230"/>
    </row>
    <row r="66" spans="1:21" s="12" customFormat="1" x14ac:dyDescent="0.25">
      <c r="A66" s="89">
        <f>IF(I66&lt;&gt;"",1+MAX($A$19:A65),"")</f>
        <v>33</v>
      </c>
      <c r="B66" s="97"/>
      <c r="C66" s="97"/>
      <c r="D66" s="92"/>
      <c r="E66" s="93" t="s">
        <v>121</v>
      </c>
      <c r="F66" s="81" t="s">
        <v>16</v>
      </c>
      <c r="G66" s="124">
        <v>2</v>
      </c>
      <c r="H66" s="90">
        <v>0</v>
      </c>
      <c r="I66" s="126">
        <f t="shared" si="29"/>
        <v>2</v>
      </c>
      <c r="J66" s="218">
        <v>0</v>
      </c>
      <c r="K66" s="96">
        <v>0</v>
      </c>
      <c r="L66" s="222">
        <v>74</v>
      </c>
      <c r="M66" s="91">
        <f t="shared" si="30"/>
        <v>0</v>
      </c>
      <c r="N66" s="225"/>
      <c r="O66" s="83">
        <f t="shared" si="31"/>
        <v>0</v>
      </c>
      <c r="P66" s="84">
        <f t="shared" si="32"/>
        <v>0</v>
      </c>
      <c r="Q66" s="85"/>
      <c r="U66" s="230"/>
    </row>
    <row r="67" spans="1:21" s="12" customFormat="1" x14ac:dyDescent="0.25">
      <c r="A67" s="89">
        <v>34</v>
      </c>
      <c r="B67" s="97"/>
      <c r="C67" s="97"/>
      <c r="D67" s="92"/>
      <c r="E67" s="93" t="s">
        <v>122</v>
      </c>
      <c r="F67" s="81" t="s">
        <v>16</v>
      </c>
      <c r="G67" s="124">
        <v>1</v>
      </c>
      <c r="H67" s="90">
        <v>0</v>
      </c>
      <c r="I67" s="126">
        <f t="shared" ref="I67:I70" si="33">(G67*(1+H67))</f>
        <v>1</v>
      </c>
      <c r="J67" s="218">
        <v>0</v>
      </c>
      <c r="K67" s="96">
        <v>0</v>
      </c>
      <c r="L67" s="222">
        <v>74</v>
      </c>
      <c r="M67" s="91">
        <f t="shared" ref="M67:M70" si="34">L67*K67</f>
        <v>0</v>
      </c>
      <c r="N67" s="225"/>
      <c r="O67" s="83">
        <f t="shared" ref="O67:O70" si="35">N67*I67</f>
        <v>0</v>
      </c>
      <c r="P67" s="84">
        <f t="shared" ref="P67:P70" si="36">O67+M67</f>
        <v>0</v>
      </c>
      <c r="Q67" s="85"/>
      <c r="U67" s="230"/>
    </row>
    <row r="68" spans="1:21" s="12" customFormat="1" x14ac:dyDescent="0.25">
      <c r="A68" s="89">
        <f>IF(I68&lt;&gt;"",1+MAX($A$19:A67),"")</f>
        <v>35</v>
      </c>
      <c r="B68" s="97"/>
      <c r="C68" s="97"/>
      <c r="D68" s="92"/>
      <c r="E68" s="93" t="s">
        <v>123</v>
      </c>
      <c r="F68" s="81" t="s">
        <v>16</v>
      </c>
      <c r="G68" s="124">
        <v>3</v>
      </c>
      <c r="H68" s="90">
        <v>0</v>
      </c>
      <c r="I68" s="126">
        <f t="shared" si="33"/>
        <v>3</v>
      </c>
      <c r="J68" s="218">
        <v>0</v>
      </c>
      <c r="K68" s="96">
        <v>0</v>
      </c>
      <c r="L68" s="222">
        <v>74</v>
      </c>
      <c r="M68" s="91">
        <f t="shared" si="34"/>
        <v>0</v>
      </c>
      <c r="N68" s="225"/>
      <c r="O68" s="83">
        <f t="shared" si="35"/>
        <v>0</v>
      </c>
      <c r="P68" s="84">
        <f t="shared" si="36"/>
        <v>0</v>
      </c>
      <c r="Q68" s="85"/>
      <c r="U68" s="230"/>
    </row>
    <row r="69" spans="1:21" s="12" customFormat="1" x14ac:dyDescent="0.25">
      <c r="A69" s="89">
        <v>36</v>
      </c>
      <c r="B69" s="97"/>
      <c r="C69" s="97"/>
      <c r="D69" s="92"/>
      <c r="E69" s="93" t="s">
        <v>124</v>
      </c>
      <c r="F69" s="81" t="s">
        <v>16</v>
      </c>
      <c r="G69" s="124">
        <v>1</v>
      </c>
      <c r="H69" s="90">
        <v>0</v>
      </c>
      <c r="I69" s="126">
        <f t="shared" si="33"/>
        <v>1</v>
      </c>
      <c r="J69" s="218">
        <v>0</v>
      </c>
      <c r="K69" s="96">
        <v>0</v>
      </c>
      <c r="L69" s="222">
        <v>74</v>
      </c>
      <c r="M69" s="91">
        <f t="shared" si="34"/>
        <v>0</v>
      </c>
      <c r="N69" s="225"/>
      <c r="O69" s="83">
        <f t="shared" si="35"/>
        <v>0</v>
      </c>
      <c r="P69" s="84">
        <f t="shared" si="36"/>
        <v>0</v>
      </c>
      <c r="Q69" s="85"/>
      <c r="U69" s="230"/>
    </row>
    <row r="70" spans="1:21" s="12" customFormat="1" x14ac:dyDescent="0.25">
      <c r="A70" s="89">
        <f>IF(I70&lt;&gt;"",1+MAX($A$19:A69),"")</f>
        <v>37</v>
      </c>
      <c r="B70" s="97"/>
      <c r="C70" s="97"/>
      <c r="D70" s="92"/>
      <c r="E70" s="93" t="s">
        <v>125</v>
      </c>
      <c r="F70" s="81" t="s">
        <v>16</v>
      </c>
      <c r="G70" s="124">
        <v>2</v>
      </c>
      <c r="H70" s="90">
        <v>0</v>
      </c>
      <c r="I70" s="126">
        <f t="shared" si="33"/>
        <v>2</v>
      </c>
      <c r="J70" s="218">
        <v>0</v>
      </c>
      <c r="K70" s="96">
        <v>0</v>
      </c>
      <c r="L70" s="222">
        <v>74</v>
      </c>
      <c r="M70" s="91">
        <f t="shared" si="34"/>
        <v>0</v>
      </c>
      <c r="N70" s="225"/>
      <c r="O70" s="83">
        <f t="shared" si="35"/>
        <v>0</v>
      </c>
      <c r="P70" s="84">
        <f t="shared" si="36"/>
        <v>0</v>
      </c>
      <c r="Q70" s="85"/>
      <c r="U70" s="230"/>
    </row>
    <row r="71" spans="1:21" s="12" customFormat="1" x14ac:dyDescent="0.25">
      <c r="A71" s="89">
        <v>38</v>
      </c>
      <c r="B71" s="97"/>
      <c r="C71" s="97"/>
      <c r="D71" s="92"/>
      <c r="E71" s="93" t="s">
        <v>126</v>
      </c>
      <c r="F71" s="81" t="s">
        <v>16</v>
      </c>
      <c r="G71" s="124">
        <v>1</v>
      </c>
      <c r="H71" s="90">
        <v>0</v>
      </c>
      <c r="I71" s="126">
        <f t="shared" ref="I71" si="37">(G71*(1+H71))</f>
        <v>1</v>
      </c>
      <c r="J71" s="218">
        <v>0</v>
      </c>
      <c r="K71" s="96">
        <v>0</v>
      </c>
      <c r="L71" s="222">
        <v>74</v>
      </c>
      <c r="M71" s="91">
        <f t="shared" ref="M71" si="38">L71*K71</f>
        <v>0</v>
      </c>
      <c r="N71" s="225"/>
      <c r="O71" s="83">
        <f t="shared" ref="O71" si="39">N71*I71</f>
        <v>0</v>
      </c>
      <c r="P71" s="84">
        <f t="shared" ref="P71" si="40">O71+M71</f>
        <v>0</v>
      </c>
      <c r="Q71" s="85"/>
      <c r="U71" s="230"/>
    </row>
    <row r="72" spans="1:21" s="12" customFormat="1" x14ac:dyDescent="0.25">
      <c r="A72" s="89"/>
      <c r="B72" s="97"/>
      <c r="C72" s="97"/>
      <c r="D72" s="92"/>
      <c r="E72" s="93"/>
      <c r="F72" s="81"/>
      <c r="G72" s="124"/>
      <c r="H72" s="90"/>
      <c r="I72" s="126"/>
      <c r="J72" s="218"/>
      <c r="K72" s="96"/>
      <c r="L72" s="222"/>
      <c r="M72" s="91"/>
      <c r="N72" s="225"/>
      <c r="O72" s="83"/>
      <c r="P72" s="84"/>
      <c r="Q72" s="85"/>
      <c r="U72" s="230"/>
    </row>
    <row r="73" spans="1:21" s="12" customFormat="1" x14ac:dyDescent="0.25">
      <c r="A73" s="89"/>
      <c r="B73" s="97"/>
      <c r="C73" s="97"/>
      <c r="D73" s="92"/>
      <c r="E73" s="300" t="s">
        <v>127</v>
      </c>
      <c r="F73" s="81"/>
      <c r="G73" s="124"/>
      <c r="H73" s="90"/>
      <c r="I73" s="126"/>
      <c r="J73" s="218"/>
      <c r="K73" s="96"/>
      <c r="L73" s="222"/>
      <c r="M73" s="91"/>
      <c r="N73" s="225"/>
      <c r="O73" s="83"/>
      <c r="P73" s="84"/>
      <c r="Q73" s="85"/>
      <c r="U73" s="230"/>
    </row>
    <row r="74" spans="1:21" s="12" customFormat="1" ht="31.2" x14ac:dyDescent="0.25">
      <c r="A74" s="89">
        <v>39</v>
      </c>
      <c r="B74" s="97"/>
      <c r="C74" s="97"/>
      <c r="D74" s="92"/>
      <c r="E74" s="299" t="s">
        <v>128</v>
      </c>
      <c r="F74" s="81" t="s">
        <v>16</v>
      </c>
      <c r="G74" s="124">
        <v>1</v>
      </c>
      <c r="H74" s="90">
        <v>0</v>
      </c>
      <c r="I74" s="126">
        <f t="shared" ref="I74:I76" si="41">(G74*(1+H74))</f>
        <v>1</v>
      </c>
      <c r="J74" s="218">
        <v>0</v>
      </c>
      <c r="K74" s="96">
        <v>0</v>
      </c>
      <c r="L74" s="222">
        <v>74</v>
      </c>
      <c r="M74" s="91">
        <f t="shared" ref="M74:M76" si="42">L74*K74</f>
        <v>0</v>
      </c>
      <c r="N74" s="225"/>
      <c r="O74" s="83">
        <f t="shared" ref="O74:O76" si="43">N74*I74</f>
        <v>0</v>
      </c>
      <c r="P74" s="84">
        <f t="shared" ref="P74:P76" si="44">O74+M74</f>
        <v>0</v>
      </c>
      <c r="Q74" s="85"/>
      <c r="U74" s="230"/>
    </row>
    <row r="75" spans="1:21" s="12" customFormat="1" ht="31.2" x14ac:dyDescent="0.25">
      <c r="A75" s="89">
        <f>IF(I75&lt;&gt;"",1+MAX($A$19:A74),"")</f>
        <v>40</v>
      </c>
      <c r="B75" s="97"/>
      <c r="C75" s="97"/>
      <c r="D75" s="92"/>
      <c r="E75" s="299" t="s">
        <v>129</v>
      </c>
      <c r="F75" s="81" t="s">
        <v>16</v>
      </c>
      <c r="G75" s="124">
        <v>1</v>
      </c>
      <c r="H75" s="90">
        <v>0</v>
      </c>
      <c r="I75" s="126">
        <f t="shared" si="41"/>
        <v>1</v>
      </c>
      <c r="J75" s="218">
        <v>0</v>
      </c>
      <c r="K75" s="96">
        <v>0</v>
      </c>
      <c r="L75" s="222">
        <v>74</v>
      </c>
      <c r="M75" s="91">
        <f t="shared" si="42"/>
        <v>0</v>
      </c>
      <c r="N75" s="225"/>
      <c r="O75" s="83">
        <f t="shared" si="43"/>
        <v>0</v>
      </c>
      <c r="P75" s="84">
        <f t="shared" si="44"/>
        <v>0</v>
      </c>
      <c r="Q75" s="85"/>
      <c r="U75" s="230"/>
    </row>
    <row r="76" spans="1:21" s="12" customFormat="1" ht="31.2" x14ac:dyDescent="0.25">
      <c r="A76" s="89">
        <v>41</v>
      </c>
      <c r="B76" s="97"/>
      <c r="C76" s="97"/>
      <c r="D76" s="92"/>
      <c r="E76" s="299" t="s">
        <v>130</v>
      </c>
      <c r="F76" s="81" t="s">
        <v>16</v>
      </c>
      <c r="G76" s="124">
        <v>1</v>
      </c>
      <c r="H76" s="90">
        <v>0</v>
      </c>
      <c r="I76" s="126">
        <f t="shared" si="41"/>
        <v>1</v>
      </c>
      <c r="J76" s="218">
        <v>0</v>
      </c>
      <c r="K76" s="96">
        <v>0</v>
      </c>
      <c r="L76" s="222">
        <v>74</v>
      </c>
      <c r="M76" s="91">
        <f t="shared" si="42"/>
        <v>0</v>
      </c>
      <c r="N76" s="225"/>
      <c r="O76" s="83">
        <f t="shared" si="43"/>
        <v>0</v>
      </c>
      <c r="P76" s="84">
        <f t="shared" si="44"/>
        <v>0</v>
      </c>
      <c r="Q76" s="85"/>
      <c r="U76" s="230"/>
    </row>
    <row r="77" spans="1:21" s="12" customFormat="1" x14ac:dyDescent="0.25">
      <c r="A77" s="89"/>
      <c r="B77" s="97"/>
      <c r="C77" s="97"/>
      <c r="D77" s="92"/>
      <c r="E77" s="93"/>
      <c r="F77" s="81"/>
      <c r="G77" s="124"/>
      <c r="H77" s="90"/>
      <c r="I77" s="126"/>
      <c r="J77" s="218">
        <v>0</v>
      </c>
      <c r="K77" s="96"/>
      <c r="L77" s="222"/>
      <c r="M77" s="91"/>
      <c r="N77" s="225"/>
      <c r="O77" s="83"/>
      <c r="P77" s="84"/>
      <c r="Q77" s="85"/>
      <c r="U77" s="230"/>
    </row>
    <row r="78" spans="1:21" s="12" customFormat="1" x14ac:dyDescent="0.25">
      <c r="A78" s="89"/>
      <c r="B78" s="97"/>
      <c r="C78" s="97"/>
      <c r="D78" s="92"/>
      <c r="E78" s="300" t="s">
        <v>198</v>
      </c>
      <c r="F78" s="81"/>
      <c r="G78" s="124"/>
      <c r="H78" s="90"/>
      <c r="I78" s="126"/>
      <c r="J78" s="218">
        <v>0</v>
      </c>
      <c r="K78" s="96"/>
      <c r="L78" s="222"/>
      <c r="M78" s="91"/>
      <c r="N78" s="225"/>
      <c r="O78" s="83"/>
      <c r="P78" s="84"/>
      <c r="Q78" s="85"/>
      <c r="U78" s="230"/>
    </row>
    <row r="79" spans="1:21" s="12" customFormat="1" x14ac:dyDescent="0.25">
      <c r="A79" s="89">
        <v>42</v>
      </c>
      <c r="B79" s="97"/>
      <c r="C79" s="97"/>
      <c r="D79" s="92"/>
      <c r="E79" s="299" t="s">
        <v>199</v>
      </c>
      <c r="F79" s="81" t="s">
        <v>16</v>
      </c>
      <c r="G79" s="124">
        <v>6</v>
      </c>
      <c r="H79" s="90">
        <v>0</v>
      </c>
      <c r="I79" s="126">
        <f t="shared" ref="I79:I80" si="45">(G79*(1+H79))</f>
        <v>6</v>
      </c>
      <c r="J79" s="218">
        <v>0</v>
      </c>
      <c r="K79" s="96">
        <v>0</v>
      </c>
      <c r="L79" s="222">
        <v>74</v>
      </c>
      <c r="M79" s="91">
        <f t="shared" ref="M79:M80" si="46">L79*K79</f>
        <v>0</v>
      </c>
      <c r="N79" s="225"/>
      <c r="O79" s="83">
        <f t="shared" ref="O79:O80" si="47">N79*I79</f>
        <v>0</v>
      </c>
      <c r="P79" s="84">
        <f t="shared" ref="P79:P80" si="48">O79+M79</f>
        <v>0</v>
      </c>
      <c r="Q79" s="85"/>
      <c r="U79" s="230"/>
    </row>
    <row r="80" spans="1:21" s="12" customFormat="1" x14ac:dyDescent="0.25">
      <c r="A80" s="89">
        <f>IF(I80&lt;&gt;"",1+MAX($A$19:A79),"")</f>
        <v>43</v>
      </c>
      <c r="B80" s="97"/>
      <c r="C80" s="97"/>
      <c r="D80" s="92"/>
      <c r="E80" s="299" t="s">
        <v>200</v>
      </c>
      <c r="F80" s="81" t="s">
        <v>16</v>
      </c>
      <c r="G80" s="124">
        <f>+G79</f>
        <v>6</v>
      </c>
      <c r="H80" s="90">
        <v>0</v>
      </c>
      <c r="I80" s="126">
        <f t="shared" si="45"/>
        <v>6</v>
      </c>
      <c r="J80" s="218">
        <v>0</v>
      </c>
      <c r="K80" s="96">
        <v>0</v>
      </c>
      <c r="L80" s="222">
        <v>74</v>
      </c>
      <c r="M80" s="91">
        <f t="shared" si="46"/>
        <v>0</v>
      </c>
      <c r="N80" s="225"/>
      <c r="O80" s="83">
        <f t="shared" si="47"/>
        <v>0</v>
      </c>
      <c r="P80" s="84">
        <f t="shared" si="48"/>
        <v>0</v>
      </c>
      <c r="Q80" s="85"/>
      <c r="U80" s="230"/>
    </row>
    <row r="81" spans="1:21" s="12" customFormat="1" x14ac:dyDescent="0.25">
      <c r="A81" s="89">
        <v>44</v>
      </c>
      <c r="B81" s="97"/>
      <c r="C81" s="97"/>
      <c r="D81" s="92"/>
      <c r="E81" s="299" t="s">
        <v>201</v>
      </c>
      <c r="F81" s="81" t="s">
        <v>16</v>
      </c>
      <c r="G81" s="124">
        <v>8</v>
      </c>
      <c r="H81" s="90">
        <v>0</v>
      </c>
      <c r="I81" s="126">
        <f t="shared" ref="I81:I82" si="49">(G81*(1+H81))</f>
        <v>8</v>
      </c>
      <c r="J81" s="218">
        <v>0</v>
      </c>
      <c r="K81" s="96">
        <v>0</v>
      </c>
      <c r="L81" s="222">
        <v>74</v>
      </c>
      <c r="M81" s="91">
        <f t="shared" ref="M81:M82" si="50">L81*K81</f>
        <v>0</v>
      </c>
      <c r="N81" s="225"/>
      <c r="O81" s="83">
        <f t="shared" ref="O81:O82" si="51">N81*I81</f>
        <v>0</v>
      </c>
      <c r="P81" s="84">
        <f t="shared" ref="P81:P82" si="52">O81+M81</f>
        <v>0</v>
      </c>
      <c r="Q81" s="85"/>
      <c r="U81" s="230"/>
    </row>
    <row r="82" spans="1:21" s="12" customFormat="1" x14ac:dyDescent="0.25">
      <c r="A82" s="89">
        <f>IF(I82&lt;&gt;"",1+MAX($A$19:A81),"")</f>
        <v>45</v>
      </c>
      <c r="B82" s="97"/>
      <c r="C82" s="97"/>
      <c r="D82" s="92"/>
      <c r="E82" s="299" t="s">
        <v>202</v>
      </c>
      <c r="F82" s="81" t="s">
        <v>16</v>
      </c>
      <c r="G82" s="124">
        <f>+G81</f>
        <v>8</v>
      </c>
      <c r="H82" s="90">
        <v>0</v>
      </c>
      <c r="I82" s="126">
        <f t="shared" si="49"/>
        <v>8</v>
      </c>
      <c r="J82" s="218">
        <v>0</v>
      </c>
      <c r="K82" s="96">
        <v>0</v>
      </c>
      <c r="L82" s="222">
        <v>74</v>
      </c>
      <c r="M82" s="91">
        <f t="shared" si="50"/>
        <v>0</v>
      </c>
      <c r="N82" s="225"/>
      <c r="O82" s="83">
        <f t="shared" si="51"/>
        <v>0</v>
      </c>
      <c r="P82" s="84">
        <f t="shared" si="52"/>
        <v>0</v>
      </c>
      <c r="Q82" s="85"/>
      <c r="U82" s="230"/>
    </row>
    <row r="83" spans="1:21" s="12" customFormat="1" x14ac:dyDescent="0.25">
      <c r="A83" s="89">
        <v>46</v>
      </c>
      <c r="B83" s="97"/>
      <c r="C83" s="97"/>
      <c r="D83" s="92"/>
      <c r="E83" s="299" t="s">
        <v>203</v>
      </c>
      <c r="F83" s="81" t="s">
        <v>16</v>
      </c>
      <c r="G83" s="124">
        <v>16</v>
      </c>
      <c r="H83" s="90">
        <v>0</v>
      </c>
      <c r="I83" s="126">
        <f t="shared" ref="I83:I84" si="53">(G83*(1+H83))</f>
        <v>16</v>
      </c>
      <c r="J83" s="218">
        <v>0</v>
      </c>
      <c r="K83" s="96">
        <v>0</v>
      </c>
      <c r="L83" s="222">
        <v>74</v>
      </c>
      <c r="M83" s="91">
        <f t="shared" ref="M83:M84" si="54">L83*K83</f>
        <v>0</v>
      </c>
      <c r="N83" s="225"/>
      <c r="O83" s="83">
        <f t="shared" ref="O83:O84" si="55">N83*I83</f>
        <v>0</v>
      </c>
      <c r="P83" s="84">
        <f t="shared" ref="P83:P84" si="56">O83+M83</f>
        <v>0</v>
      </c>
      <c r="Q83" s="85"/>
      <c r="U83" s="230"/>
    </row>
    <row r="84" spans="1:21" s="12" customFormat="1" x14ac:dyDescent="0.25">
      <c r="A84" s="89">
        <f>IF(I84&lt;&gt;"",1+MAX($A$19:A83),"")</f>
        <v>47</v>
      </c>
      <c r="B84" s="97"/>
      <c r="C84" s="97"/>
      <c r="D84" s="92"/>
      <c r="E84" s="299" t="s">
        <v>204</v>
      </c>
      <c r="F84" s="81" t="s">
        <v>16</v>
      </c>
      <c r="G84" s="124">
        <f>+G83</f>
        <v>16</v>
      </c>
      <c r="H84" s="90">
        <v>0</v>
      </c>
      <c r="I84" s="126">
        <f t="shared" si="53"/>
        <v>16</v>
      </c>
      <c r="J84" s="218">
        <v>0</v>
      </c>
      <c r="K84" s="96">
        <v>0</v>
      </c>
      <c r="L84" s="222">
        <v>74</v>
      </c>
      <c r="M84" s="91">
        <f t="shared" si="54"/>
        <v>0</v>
      </c>
      <c r="N84" s="225"/>
      <c r="O84" s="83">
        <f t="shared" si="55"/>
        <v>0</v>
      </c>
      <c r="P84" s="84">
        <f t="shared" si="56"/>
        <v>0</v>
      </c>
      <c r="Q84" s="85"/>
      <c r="U84" s="230"/>
    </row>
    <row r="85" spans="1:21" s="12" customFormat="1" x14ac:dyDescent="0.25">
      <c r="A85" s="89">
        <v>48</v>
      </c>
      <c r="B85" s="97"/>
      <c r="C85" s="97"/>
      <c r="D85" s="92"/>
      <c r="E85" s="299" t="s">
        <v>205</v>
      </c>
      <c r="F85" s="81" t="s">
        <v>16</v>
      </c>
      <c r="G85" s="124">
        <v>38</v>
      </c>
      <c r="H85" s="90">
        <v>0</v>
      </c>
      <c r="I85" s="126">
        <f t="shared" ref="I85:I86" si="57">(G85*(1+H85))</f>
        <v>38</v>
      </c>
      <c r="J85" s="218">
        <v>0</v>
      </c>
      <c r="K85" s="96">
        <v>0</v>
      </c>
      <c r="L85" s="222">
        <v>74</v>
      </c>
      <c r="M85" s="91">
        <f t="shared" ref="M85:M86" si="58">L85*K85</f>
        <v>0</v>
      </c>
      <c r="N85" s="225"/>
      <c r="O85" s="83">
        <f t="shared" ref="O85:O86" si="59">N85*I85</f>
        <v>0</v>
      </c>
      <c r="P85" s="84">
        <f t="shared" ref="P85:P86" si="60">O85+M85</f>
        <v>0</v>
      </c>
      <c r="Q85" s="85"/>
      <c r="U85" s="230"/>
    </row>
    <row r="86" spans="1:21" s="12" customFormat="1" x14ac:dyDescent="0.25">
      <c r="A86" s="89">
        <f>IF(I86&lt;&gt;"",1+MAX($A$19:A85),"")</f>
        <v>49</v>
      </c>
      <c r="B86" s="97"/>
      <c r="C86" s="97"/>
      <c r="D86" s="92"/>
      <c r="E86" s="299" t="s">
        <v>206</v>
      </c>
      <c r="F86" s="81" t="s">
        <v>16</v>
      </c>
      <c r="G86" s="124">
        <f>+G85</f>
        <v>38</v>
      </c>
      <c r="H86" s="90">
        <v>0</v>
      </c>
      <c r="I86" s="126">
        <f t="shared" si="57"/>
        <v>38</v>
      </c>
      <c r="J86" s="218">
        <v>0</v>
      </c>
      <c r="K86" s="96">
        <v>0</v>
      </c>
      <c r="L86" s="222">
        <v>74</v>
      </c>
      <c r="M86" s="91">
        <f t="shared" si="58"/>
        <v>0</v>
      </c>
      <c r="N86" s="225"/>
      <c r="O86" s="83">
        <f t="shared" si="59"/>
        <v>0</v>
      </c>
      <c r="P86" s="84">
        <f t="shared" si="60"/>
        <v>0</v>
      </c>
      <c r="Q86" s="85"/>
      <c r="U86" s="230"/>
    </row>
    <row r="87" spans="1:21" s="12" customFormat="1" x14ac:dyDescent="0.25">
      <c r="A87" s="89"/>
      <c r="B87" s="97"/>
      <c r="C87" s="97"/>
      <c r="D87" s="92"/>
      <c r="E87" s="299"/>
      <c r="F87" s="81"/>
      <c r="G87" s="124"/>
      <c r="H87" s="90"/>
      <c r="I87" s="126"/>
      <c r="J87" s="218"/>
      <c r="K87" s="96"/>
      <c r="L87" s="222"/>
      <c r="M87" s="91"/>
      <c r="N87" s="225"/>
      <c r="O87" s="83"/>
      <c r="P87" s="84"/>
      <c r="Q87" s="85"/>
      <c r="U87" s="230"/>
    </row>
    <row r="88" spans="1:21" s="12" customFormat="1" x14ac:dyDescent="0.25">
      <c r="A88" s="89"/>
      <c r="B88" s="97"/>
      <c r="C88" s="97"/>
      <c r="D88" s="92"/>
      <c r="E88" s="300" t="s">
        <v>131</v>
      </c>
      <c r="F88" s="81"/>
      <c r="G88" s="124"/>
      <c r="H88" s="90"/>
      <c r="I88" s="126"/>
      <c r="J88" s="218"/>
      <c r="K88" s="96"/>
      <c r="L88" s="222"/>
      <c r="M88" s="91"/>
      <c r="N88" s="225"/>
      <c r="O88" s="83"/>
      <c r="P88" s="84"/>
      <c r="Q88" s="85"/>
      <c r="U88" s="230"/>
    </row>
    <row r="89" spans="1:21" s="12" customFormat="1" x14ac:dyDescent="0.25">
      <c r="A89" s="89">
        <v>50</v>
      </c>
      <c r="B89" s="97"/>
      <c r="C89" s="97"/>
      <c r="D89" s="92"/>
      <c r="E89" s="299" t="s">
        <v>132</v>
      </c>
      <c r="F89" s="81" t="s">
        <v>16</v>
      </c>
      <c r="G89" s="124">
        <v>3</v>
      </c>
      <c r="H89" s="90">
        <v>0</v>
      </c>
      <c r="I89" s="126">
        <f t="shared" ref="I89:I91" si="61">(G89*(1+H89))</f>
        <v>3</v>
      </c>
      <c r="J89" s="218">
        <v>0</v>
      </c>
      <c r="K89" s="96">
        <v>0</v>
      </c>
      <c r="L89" s="222">
        <v>74</v>
      </c>
      <c r="M89" s="91">
        <f t="shared" ref="M89:M91" si="62">L89*K89</f>
        <v>0</v>
      </c>
      <c r="N89" s="225"/>
      <c r="O89" s="83">
        <f t="shared" ref="O89:O91" si="63">N89*I89</f>
        <v>0</v>
      </c>
      <c r="P89" s="84">
        <f t="shared" ref="P89:P91" si="64">O89+M89</f>
        <v>0</v>
      </c>
      <c r="Q89" s="85"/>
      <c r="U89" s="230"/>
    </row>
    <row r="90" spans="1:21" s="12" customFormat="1" x14ac:dyDescent="0.25">
      <c r="A90" s="89">
        <f>IF(I90&lt;&gt;"",1+MAX($A$19:A89),"")</f>
        <v>51</v>
      </c>
      <c r="B90" s="97"/>
      <c r="C90" s="97"/>
      <c r="D90" s="92"/>
      <c r="E90" s="299" t="s">
        <v>133</v>
      </c>
      <c r="F90" s="81" t="s">
        <v>16</v>
      </c>
      <c r="G90" s="124">
        <v>3</v>
      </c>
      <c r="H90" s="90">
        <v>0</v>
      </c>
      <c r="I90" s="126">
        <f t="shared" si="61"/>
        <v>3</v>
      </c>
      <c r="J90" s="218">
        <v>0</v>
      </c>
      <c r="K90" s="96">
        <v>0</v>
      </c>
      <c r="L90" s="222">
        <v>74</v>
      </c>
      <c r="M90" s="91">
        <f t="shared" si="62"/>
        <v>0</v>
      </c>
      <c r="N90" s="225"/>
      <c r="O90" s="83">
        <f t="shared" si="63"/>
        <v>0</v>
      </c>
      <c r="P90" s="84">
        <f t="shared" si="64"/>
        <v>0</v>
      </c>
      <c r="Q90" s="85"/>
      <c r="U90" s="230"/>
    </row>
    <row r="91" spans="1:21" s="12" customFormat="1" x14ac:dyDescent="0.25">
      <c r="A91" s="89">
        <v>52</v>
      </c>
      <c r="B91" s="97"/>
      <c r="C91" s="97"/>
      <c r="D91" s="92"/>
      <c r="E91" s="299" t="s">
        <v>134</v>
      </c>
      <c r="F91" s="81" t="s">
        <v>16</v>
      </c>
      <c r="G91" s="124">
        <v>2</v>
      </c>
      <c r="H91" s="90">
        <v>0</v>
      </c>
      <c r="I91" s="126">
        <f t="shared" si="61"/>
        <v>2</v>
      </c>
      <c r="J91" s="218">
        <v>0</v>
      </c>
      <c r="K91" s="96">
        <v>0</v>
      </c>
      <c r="L91" s="222">
        <v>74</v>
      </c>
      <c r="M91" s="91">
        <f t="shared" si="62"/>
        <v>0</v>
      </c>
      <c r="N91" s="225"/>
      <c r="O91" s="83">
        <f t="shared" si="63"/>
        <v>0</v>
      </c>
      <c r="P91" s="84">
        <f t="shared" si="64"/>
        <v>0</v>
      </c>
      <c r="Q91" s="85"/>
      <c r="U91" s="230"/>
    </row>
    <row r="92" spans="1:21" s="12" customFormat="1" x14ac:dyDescent="0.25">
      <c r="A92" s="89"/>
      <c r="B92" s="97"/>
      <c r="C92" s="97"/>
      <c r="D92" s="92"/>
      <c r="E92" s="93"/>
      <c r="F92" s="81"/>
      <c r="G92" s="124"/>
      <c r="H92" s="90"/>
      <c r="I92" s="126"/>
      <c r="J92" s="218"/>
      <c r="K92" s="96"/>
      <c r="L92" s="222"/>
      <c r="M92" s="91"/>
      <c r="N92" s="225"/>
      <c r="O92" s="83"/>
      <c r="P92" s="84"/>
      <c r="Q92" s="85"/>
      <c r="U92" s="230"/>
    </row>
    <row r="93" spans="1:21" s="12" customFormat="1" x14ac:dyDescent="0.25">
      <c r="A93" s="89"/>
      <c r="B93" s="97"/>
      <c r="C93" s="97"/>
      <c r="D93" s="92"/>
      <c r="E93" s="300" t="s">
        <v>135</v>
      </c>
      <c r="F93" s="81"/>
      <c r="G93" s="124"/>
      <c r="H93" s="90"/>
      <c r="I93" s="126"/>
      <c r="J93" s="218"/>
      <c r="K93" s="96"/>
      <c r="L93" s="222"/>
      <c r="M93" s="91"/>
      <c r="N93" s="225"/>
      <c r="O93" s="83"/>
      <c r="P93" s="84"/>
      <c r="Q93" s="85"/>
      <c r="U93" s="230"/>
    </row>
    <row r="94" spans="1:21" s="12" customFormat="1" x14ac:dyDescent="0.25">
      <c r="A94" s="89">
        <v>53</v>
      </c>
      <c r="B94" s="97"/>
      <c r="C94" s="97"/>
      <c r="D94" s="92"/>
      <c r="E94" s="299" t="s">
        <v>136</v>
      </c>
      <c r="F94" s="81" t="s">
        <v>16</v>
      </c>
      <c r="G94" s="124">
        <v>1</v>
      </c>
      <c r="H94" s="90">
        <v>0</v>
      </c>
      <c r="I94" s="126">
        <f t="shared" ref="I94:I97" si="65">(G94*(1+H94))</f>
        <v>1</v>
      </c>
      <c r="J94" s="218">
        <v>0</v>
      </c>
      <c r="K94" s="96">
        <v>0</v>
      </c>
      <c r="L94" s="222">
        <v>74</v>
      </c>
      <c r="M94" s="91">
        <f t="shared" ref="M94:M97" si="66">L94*K94</f>
        <v>0</v>
      </c>
      <c r="N94" s="225"/>
      <c r="O94" s="83">
        <f t="shared" ref="O94:O97" si="67">N94*I94</f>
        <v>0</v>
      </c>
      <c r="P94" s="84">
        <f t="shared" ref="P94:P97" si="68">O94+M94</f>
        <v>0</v>
      </c>
      <c r="Q94" s="85"/>
      <c r="U94" s="230"/>
    </row>
    <row r="95" spans="1:21" s="12" customFormat="1" x14ac:dyDescent="0.25">
      <c r="A95" s="89">
        <f>IF(I95&lt;&gt;"",1+MAX($A$19:A94),"")</f>
        <v>54</v>
      </c>
      <c r="B95" s="97"/>
      <c r="C95" s="97"/>
      <c r="D95" s="92"/>
      <c r="E95" s="299" t="s">
        <v>137</v>
      </c>
      <c r="F95" s="81" t="s">
        <v>16</v>
      </c>
      <c r="G95" s="124">
        <v>1</v>
      </c>
      <c r="H95" s="90">
        <v>0</v>
      </c>
      <c r="I95" s="126">
        <f t="shared" si="65"/>
        <v>1</v>
      </c>
      <c r="J95" s="218">
        <v>0</v>
      </c>
      <c r="K95" s="96">
        <v>0</v>
      </c>
      <c r="L95" s="222">
        <v>74</v>
      </c>
      <c r="M95" s="91">
        <f t="shared" si="66"/>
        <v>0</v>
      </c>
      <c r="N95" s="225"/>
      <c r="O95" s="83">
        <f t="shared" si="67"/>
        <v>0</v>
      </c>
      <c r="P95" s="84">
        <f t="shared" si="68"/>
        <v>0</v>
      </c>
      <c r="Q95" s="85"/>
      <c r="U95" s="230"/>
    </row>
    <row r="96" spans="1:21" s="12" customFormat="1" x14ac:dyDescent="0.25">
      <c r="A96" s="89">
        <v>55</v>
      </c>
      <c r="B96" s="97"/>
      <c r="C96" s="97"/>
      <c r="D96" s="92"/>
      <c r="E96" s="299" t="s">
        <v>138</v>
      </c>
      <c r="F96" s="81" t="s">
        <v>19</v>
      </c>
      <c r="G96" s="124">
        <v>20</v>
      </c>
      <c r="H96" s="90">
        <v>0.05</v>
      </c>
      <c r="I96" s="126">
        <f t="shared" ref="I96" si="69">(G96*(1+H96))</f>
        <v>21</v>
      </c>
      <c r="J96" s="218">
        <v>0</v>
      </c>
      <c r="K96" s="96">
        <v>0</v>
      </c>
      <c r="L96" s="222">
        <v>74</v>
      </c>
      <c r="M96" s="91">
        <f t="shared" ref="M96" si="70">L96*K96</f>
        <v>0</v>
      </c>
      <c r="N96" s="225"/>
      <c r="O96" s="83">
        <f t="shared" ref="O96" si="71">N96*I96</f>
        <v>0</v>
      </c>
      <c r="P96" s="84">
        <f t="shared" ref="P96" si="72">O96+M96</f>
        <v>0</v>
      </c>
      <c r="Q96" s="85"/>
      <c r="U96" s="230"/>
    </row>
    <row r="97" spans="1:21" s="12" customFormat="1" x14ac:dyDescent="0.25">
      <c r="A97" s="89">
        <v>56</v>
      </c>
      <c r="B97" s="97"/>
      <c r="C97" s="97"/>
      <c r="D97" s="92"/>
      <c r="E97" s="299" t="s">
        <v>139</v>
      </c>
      <c r="F97" s="81" t="s">
        <v>19</v>
      </c>
      <c r="G97" s="124">
        <v>20</v>
      </c>
      <c r="H97" s="90">
        <v>0.05</v>
      </c>
      <c r="I97" s="126">
        <f t="shared" si="65"/>
        <v>21</v>
      </c>
      <c r="J97" s="218">
        <v>0</v>
      </c>
      <c r="K97" s="96">
        <v>0</v>
      </c>
      <c r="L97" s="222">
        <v>74</v>
      </c>
      <c r="M97" s="91">
        <f t="shared" si="66"/>
        <v>0</v>
      </c>
      <c r="N97" s="225"/>
      <c r="O97" s="83">
        <f t="shared" si="67"/>
        <v>0</v>
      </c>
      <c r="P97" s="84">
        <f t="shared" si="68"/>
        <v>0</v>
      </c>
      <c r="Q97" s="85"/>
      <c r="U97" s="230"/>
    </row>
    <row r="98" spans="1:21" s="12" customFormat="1" x14ac:dyDescent="0.25">
      <c r="A98" s="89"/>
      <c r="B98" s="97"/>
      <c r="C98" s="97"/>
      <c r="D98" s="92"/>
      <c r="E98" s="93"/>
      <c r="F98" s="81"/>
      <c r="G98" s="124"/>
      <c r="H98" s="90"/>
      <c r="I98" s="126"/>
      <c r="J98" s="218"/>
      <c r="K98" s="96"/>
      <c r="L98" s="222"/>
      <c r="M98" s="91"/>
      <c r="N98" s="225"/>
      <c r="O98" s="83"/>
      <c r="P98" s="84"/>
      <c r="Q98" s="85"/>
      <c r="U98" s="230"/>
    </row>
    <row r="99" spans="1:21" s="12" customFormat="1" x14ac:dyDescent="0.25">
      <c r="A99" s="89"/>
      <c r="B99" s="97"/>
      <c r="C99" s="97"/>
      <c r="D99" s="92"/>
      <c r="E99" s="300" t="s">
        <v>140</v>
      </c>
      <c r="F99" s="81"/>
      <c r="G99" s="124"/>
      <c r="H99" s="90"/>
      <c r="I99" s="126"/>
      <c r="J99" s="218"/>
      <c r="K99" s="96"/>
      <c r="L99" s="222"/>
      <c r="M99" s="91"/>
      <c r="N99" s="225"/>
      <c r="O99" s="83"/>
      <c r="P99" s="84"/>
      <c r="Q99" s="85"/>
      <c r="U99" s="230"/>
    </row>
    <row r="100" spans="1:21" s="12" customFormat="1" x14ac:dyDescent="0.25">
      <c r="A100" s="89">
        <v>57</v>
      </c>
      <c r="B100" s="97"/>
      <c r="C100" s="97"/>
      <c r="D100" s="92"/>
      <c r="E100" s="299" t="s">
        <v>141</v>
      </c>
      <c r="F100" s="81" t="s">
        <v>16</v>
      </c>
      <c r="G100" s="124">
        <v>1</v>
      </c>
      <c r="H100" s="90">
        <v>0</v>
      </c>
      <c r="I100" s="126">
        <f t="shared" ref="I100:I104" si="73">(G100*(1+H100))</f>
        <v>1</v>
      </c>
      <c r="J100" s="218">
        <v>0</v>
      </c>
      <c r="K100" s="96">
        <v>0</v>
      </c>
      <c r="L100" s="222">
        <v>74</v>
      </c>
      <c r="M100" s="91">
        <f t="shared" ref="M100:M104" si="74">L100*K100</f>
        <v>0</v>
      </c>
      <c r="N100" s="225"/>
      <c r="O100" s="83">
        <f t="shared" ref="O100:O104" si="75">N100*I100</f>
        <v>0</v>
      </c>
      <c r="P100" s="84">
        <f t="shared" ref="P100:P104" si="76">O100+M100</f>
        <v>0</v>
      </c>
      <c r="Q100" s="85"/>
      <c r="U100" s="230"/>
    </row>
    <row r="101" spans="1:21" s="12" customFormat="1" ht="31.2" x14ac:dyDescent="0.25">
      <c r="A101" s="89">
        <f>IF(I101&lt;&gt;"",1+MAX($A$19:A100),"")</f>
        <v>58</v>
      </c>
      <c r="B101" s="97"/>
      <c r="C101" s="97"/>
      <c r="D101" s="92"/>
      <c r="E101" s="299" t="s">
        <v>142</v>
      </c>
      <c r="F101" s="81" t="s">
        <v>16</v>
      </c>
      <c r="G101" s="124">
        <v>4</v>
      </c>
      <c r="H101" s="90">
        <v>0</v>
      </c>
      <c r="I101" s="126">
        <f t="shared" si="73"/>
        <v>4</v>
      </c>
      <c r="J101" s="218">
        <v>0</v>
      </c>
      <c r="K101" s="96">
        <v>0</v>
      </c>
      <c r="L101" s="222">
        <v>74</v>
      </c>
      <c r="M101" s="91">
        <f t="shared" si="74"/>
        <v>0</v>
      </c>
      <c r="N101" s="225"/>
      <c r="O101" s="83">
        <f t="shared" si="75"/>
        <v>0</v>
      </c>
      <c r="P101" s="84">
        <f t="shared" si="76"/>
        <v>0</v>
      </c>
      <c r="Q101" s="85"/>
      <c r="U101" s="230"/>
    </row>
    <row r="102" spans="1:21" s="12" customFormat="1" x14ac:dyDescent="0.25">
      <c r="A102" s="89">
        <v>59</v>
      </c>
      <c r="B102" s="97"/>
      <c r="C102" s="97"/>
      <c r="D102" s="92"/>
      <c r="E102" s="299" t="s">
        <v>143</v>
      </c>
      <c r="F102" s="81" t="s">
        <v>16</v>
      </c>
      <c r="G102" s="124">
        <v>2</v>
      </c>
      <c r="H102" s="90">
        <v>0</v>
      </c>
      <c r="I102" s="126">
        <f t="shared" ref="I102:I103" si="77">(G102*(1+H102))</f>
        <v>2</v>
      </c>
      <c r="J102" s="218">
        <v>0</v>
      </c>
      <c r="K102" s="96">
        <v>0</v>
      </c>
      <c r="L102" s="222">
        <v>74</v>
      </c>
      <c r="M102" s="91">
        <f t="shared" ref="M102:M103" si="78">L102*K102</f>
        <v>0</v>
      </c>
      <c r="N102" s="225"/>
      <c r="O102" s="83">
        <f t="shared" ref="O102:O103" si="79">N102*I102</f>
        <v>0</v>
      </c>
      <c r="P102" s="84">
        <f t="shared" ref="P102:P103" si="80">O102+M102</f>
        <v>0</v>
      </c>
      <c r="Q102" s="85"/>
      <c r="U102" s="230"/>
    </row>
    <row r="103" spans="1:21" s="12" customFormat="1" x14ac:dyDescent="0.25">
      <c r="A103" s="89">
        <v>60</v>
      </c>
      <c r="B103" s="97"/>
      <c r="C103" s="97"/>
      <c r="D103" s="92"/>
      <c r="E103" s="299" t="s">
        <v>144</v>
      </c>
      <c r="F103" s="81" t="s">
        <v>16</v>
      </c>
      <c r="G103" s="124">
        <v>1</v>
      </c>
      <c r="H103" s="90">
        <v>0</v>
      </c>
      <c r="I103" s="126">
        <f t="shared" si="77"/>
        <v>1</v>
      </c>
      <c r="J103" s="218">
        <v>0</v>
      </c>
      <c r="K103" s="96">
        <v>0</v>
      </c>
      <c r="L103" s="222">
        <v>74</v>
      </c>
      <c r="M103" s="91">
        <f t="shared" si="78"/>
        <v>0</v>
      </c>
      <c r="N103" s="225"/>
      <c r="O103" s="83">
        <f t="shared" si="79"/>
        <v>0</v>
      </c>
      <c r="P103" s="84">
        <f t="shared" si="80"/>
        <v>0</v>
      </c>
      <c r="Q103" s="85"/>
      <c r="U103" s="230"/>
    </row>
    <row r="104" spans="1:21" s="12" customFormat="1" ht="31.2" x14ac:dyDescent="0.25">
      <c r="A104" s="89">
        <v>61</v>
      </c>
      <c r="B104" s="97"/>
      <c r="C104" s="97"/>
      <c r="D104" s="92"/>
      <c r="E104" s="299" t="s">
        <v>145</v>
      </c>
      <c r="F104" s="81" t="s">
        <v>16</v>
      </c>
      <c r="G104" s="124">
        <v>2</v>
      </c>
      <c r="H104" s="90">
        <v>0</v>
      </c>
      <c r="I104" s="126">
        <f t="shared" si="73"/>
        <v>2</v>
      </c>
      <c r="J104" s="218">
        <v>0</v>
      </c>
      <c r="K104" s="96">
        <v>0</v>
      </c>
      <c r="L104" s="222">
        <v>74</v>
      </c>
      <c r="M104" s="91">
        <f t="shared" si="74"/>
        <v>0</v>
      </c>
      <c r="N104" s="225"/>
      <c r="O104" s="83">
        <f t="shared" si="75"/>
        <v>0</v>
      </c>
      <c r="P104" s="84">
        <f t="shared" si="76"/>
        <v>0</v>
      </c>
      <c r="Q104" s="85"/>
      <c r="U104" s="230"/>
    </row>
    <row r="105" spans="1:21" s="12" customFormat="1" x14ac:dyDescent="0.25">
      <c r="A105" s="89"/>
      <c r="B105" s="97"/>
      <c r="C105" s="97"/>
      <c r="D105" s="92"/>
      <c r="E105" s="93"/>
      <c r="F105" s="81"/>
      <c r="G105" s="124"/>
      <c r="H105" s="90"/>
      <c r="I105" s="126"/>
      <c r="J105" s="218"/>
      <c r="K105" s="96"/>
      <c r="L105" s="222"/>
      <c r="M105" s="91"/>
      <c r="N105" s="225"/>
      <c r="O105" s="83"/>
      <c r="P105" s="84"/>
      <c r="Q105" s="85"/>
      <c r="U105" s="230"/>
    </row>
    <row r="106" spans="1:21" s="12" customFormat="1" x14ac:dyDescent="0.25">
      <c r="A106" s="89" t="s">
        <v>25</v>
      </c>
      <c r="B106" s="97"/>
      <c r="C106" s="97"/>
      <c r="D106" s="87"/>
      <c r="E106" s="366" t="s">
        <v>146</v>
      </c>
      <c r="F106" s="81"/>
      <c r="G106" s="124"/>
      <c r="H106" s="90"/>
      <c r="I106" s="126" t="s">
        <v>25</v>
      </c>
      <c r="J106" s="218" t="s">
        <v>25</v>
      </c>
      <c r="K106" s="96" t="s">
        <v>25</v>
      </c>
      <c r="L106" s="222" t="s">
        <v>25</v>
      </c>
      <c r="M106" s="91" t="s">
        <v>25</v>
      </c>
      <c r="N106" s="225" t="s">
        <v>25</v>
      </c>
      <c r="O106" s="83" t="s">
        <v>25</v>
      </c>
      <c r="P106" s="84" t="s">
        <v>25</v>
      </c>
      <c r="Q106" s="85" t="s">
        <v>25</v>
      </c>
      <c r="U106" s="230"/>
    </row>
    <row r="107" spans="1:21" s="12" customFormat="1" x14ac:dyDescent="0.25">
      <c r="A107" s="89"/>
      <c r="B107" s="97"/>
      <c r="C107" s="97"/>
      <c r="D107" s="92"/>
      <c r="E107" s="300" t="s">
        <v>147</v>
      </c>
      <c r="F107" s="81"/>
      <c r="G107" s="124"/>
      <c r="H107" s="90"/>
      <c r="I107" s="126"/>
      <c r="J107" s="218"/>
      <c r="K107" s="96"/>
      <c r="L107" s="222"/>
      <c r="M107" s="91"/>
      <c r="N107" s="225"/>
      <c r="O107" s="83"/>
      <c r="P107" s="84"/>
      <c r="Q107" s="85"/>
      <c r="U107" s="230"/>
    </row>
    <row r="108" spans="1:21" s="12" customFormat="1" x14ac:dyDescent="0.25">
      <c r="A108" s="89">
        <f>IF(I108&lt;&gt;"",1+MAX($A$19:A107),"")</f>
        <v>62</v>
      </c>
      <c r="B108" s="97"/>
      <c r="C108" s="97"/>
      <c r="D108" s="92"/>
      <c r="E108" s="93" t="s">
        <v>149</v>
      </c>
      <c r="F108" s="81" t="s">
        <v>19</v>
      </c>
      <c r="G108" s="124">
        <v>584.35</v>
      </c>
      <c r="H108" s="90">
        <v>0.05</v>
      </c>
      <c r="I108" s="126">
        <f t="shared" ref="I108" si="81">(G108*(1+H108))</f>
        <v>613.5675</v>
      </c>
      <c r="J108" s="218">
        <v>0</v>
      </c>
      <c r="K108" s="96">
        <v>0</v>
      </c>
      <c r="L108" s="222">
        <v>74</v>
      </c>
      <c r="M108" s="91">
        <f t="shared" ref="M108" si="82">L108*K108</f>
        <v>0</v>
      </c>
      <c r="N108" s="225"/>
      <c r="O108" s="83">
        <f t="shared" ref="O108" si="83">N108*I108</f>
        <v>0</v>
      </c>
      <c r="P108" s="84">
        <f t="shared" ref="P108" si="84">O108+M108</f>
        <v>0</v>
      </c>
      <c r="Q108" s="85"/>
      <c r="U108" s="230"/>
    </row>
    <row r="109" spans="1:21" s="12" customFormat="1" x14ac:dyDescent="0.25">
      <c r="A109" s="89" t="str">
        <f>IF(I109&lt;&gt;"",1+MAX($A$19:A108),"")</f>
        <v/>
      </c>
      <c r="B109" s="97"/>
      <c r="C109" s="97"/>
      <c r="D109" s="87"/>
      <c r="E109" s="93"/>
      <c r="F109" s="81"/>
      <c r="G109" s="124"/>
      <c r="H109" s="90"/>
      <c r="I109" s="126"/>
      <c r="J109" s="218"/>
      <c r="K109" s="96">
        <v>0</v>
      </c>
      <c r="L109" s="222"/>
      <c r="M109" s="91"/>
      <c r="N109" s="225"/>
      <c r="O109" s="83"/>
      <c r="P109" s="84"/>
      <c r="Q109" s="85"/>
      <c r="U109" s="230"/>
    </row>
    <row r="110" spans="1:21" s="12" customFormat="1" x14ac:dyDescent="0.25">
      <c r="A110" s="89"/>
      <c r="B110" s="97"/>
      <c r="C110" s="97"/>
      <c r="D110" s="92"/>
      <c r="E110" s="300" t="s">
        <v>148</v>
      </c>
      <c r="F110" s="81"/>
      <c r="G110" s="124"/>
      <c r="H110" s="90"/>
      <c r="I110" s="126"/>
      <c r="J110" s="218"/>
      <c r="K110" s="96">
        <v>0</v>
      </c>
      <c r="L110" s="222"/>
      <c r="M110" s="91"/>
      <c r="N110" s="225"/>
      <c r="O110" s="83"/>
      <c r="P110" s="84"/>
      <c r="Q110" s="85"/>
      <c r="U110" s="230"/>
    </row>
    <row r="111" spans="1:21" s="12" customFormat="1" x14ac:dyDescent="0.25">
      <c r="A111" s="89">
        <f>IF(I111&lt;&gt;"",1+MAX($A$19:A110),"")</f>
        <v>63</v>
      </c>
      <c r="B111" s="97"/>
      <c r="C111" s="97"/>
      <c r="D111" s="92"/>
      <c r="E111" s="93" t="s">
        <v>150</v>
      </c>
      <c r="F111" s="81" t="s">
        <v>19</v>
      </c>
      <c r="G111" s="124">
        <v>1753.0500000000002</v>
      </c>
      <c r="H111" s="90">
        <v>0.05</v>
      </c>
      <c r="I111" s="126">
        <f t="shared" ref="I111" si="85">(G111*(1+H111))</f>
        <v>1840.7025000000003</v>
      </c>
      <c r="J111" s="218">
        <v>0</v>
      </c>
      <c r="K111" s="96">
        <v>0</v>
      </c>
      <c r="L111" s="222">
        <v>74</v>
      </c>
      <c r="M111" s="91">
        <f t="shared" ref="M111" si="86">L111*K111</f>
        <v>0</v>
      </c>
      <c r="N111" s="225"/>
      <c r="O111" s="83">
        <f t="shared" ref="O111" si="87">N111*I111</f>
        <v>0</v>
      </c>
      <c r="P111" s="84">
        <f t="shared" ref="P111" si="88">O111+M111</f>
        <v>0</v>
      </c>
      <c r="Q111" s="85"/>
      <c r="U111" s="230"/>
    </row>
    <row r="112" spans="1:21" s="12" customFormat="1" x14ac:dyDescent="0.25">
      <c r="A112" s="89"/>
      <c r="B112" s="97"/>
      <c r="C112" s="97"/>
      <c r="D112" s="92"/>
      <c r="E112" s="93"/>
      <c r="F112" s="81"/>
      <c r="G112" s="124"/>
      <c r="H112" s="90"/>
      <c r="I112" s="126"/>
      <c r="J112" s="218"/>
      <c r="K112" s="96"/>
      <c r="L112" s="222"/>
      <c r="M112" s="91"/>
      <c r="N112" s="225"/>
      <c r="O112" s="83"/>
      <c r="P112" s="84"/>
      <c r="Q112" s="85"/>
      <c r="U112" s="230"/>
    </row>
    <row r="113" spans="1:21" s="12" customFormat="1" x14ac:dyDescent="0.25">
      <c r="A113" s="89"/>
      <c r="B113" s="97"/>
      <c r="C113" s="97"/>
      <c r="D113" s="92"/>
      <c r="E113" s="300" t="s">
        <v>151</v>
      </c>
      <c r="F113" s="81"/>
      <c r="G113" s="124"/>
      <c r="H113" s="90"/>
      <c r="I113" s="126"/>
      <c r="J113" s="218"/>
      <c r="K113" s="96"/>
      <c r="L113" s="222"/>
      <c r="M113" s="91"/>
      <c r="N113" s="225"/>
      <c r="O113" s="83"/>
      <c r="P113" s="84"/>
      <c r="Q113" s="85"/>
      <c r="U113" s="230"/>
    </row>
    <row r="114" spans="1:21" s="12" customFormat="1" x14ac:dyDescent="0.25">
      <c r="A114" s="89">
        <v>64</v>
      </c>
      <c r="B114" s="97"/>
      <c r="C114" s="97"/>
      <c r="D114" s="92"/>
      <c r="E114" s="93" t="s">
        <v>153</v>
      </c>
      <c r="F114" s="81" t="s">
        <v>19</v>
      </c>
      <c r="G114" s="124">
        <v>228.04</v>
      </c>
      <c r="H114" s="90">
        <v>0.05</v>
      </c>
      <c r="I114" s="126">
        <f t="shared" ref="I114" si="89">(G114*(1+H114))</f>
        <v>239.44200000000001</v>
      </c>
      <c r="J114" s="218">
        <v>0</v>
      </c>
      <c r="K114" s="96">
        <v>0</v>
      </c>
      <c r="L114" s="222">
        <v>74</v>
      </c>
      <c r="M114" s="91">
        <f t="shared" ref="M114" si="90">L114*K114</f>
        <v>0</v>
      </c>
      <c r="N114" s="225"/>
      <c r="O114" s="83">
        <f t="shared" ref="O114" si="91">N114*I114</f>
        <v>0</v>
      </c>
      <c r="P114" s="84">
        <f t="shared" ref="P114" si="92">O114+M114</f>
        <v>0</v>
      </c>
      <c r="Q114" s="85"/>
      <c r="U114" s="230"/>
    </row>
    <row r="115" spans="1:21" s="12" customFormat="1" x14ac:dyDescent="0.25">
      <c r="A115" s="89">
        <v>65</v>
      </c>
      <c r="B115" s="97"/>
      <c r="C115" s="97"/>
      <c r="D115" s="92"/>
      <c r="E115" s="93" t="s">
        <v>154</v>
      </c>
      <c r="F115" s="81" t="s">
        <v>19</v>
      </c>
      <c r="G115" s="124">
        <v>8</v>
      </c>
      <c r="H115" s="90">
        <v>0.05</v>
      </c>
      <c r="I115" s="126">
        <f t="shared" ref="I115" si="93">(G115*(1+H115))</f>
        <v>8.4</v>
      </c>
      <c r="J115" s="218">
        <v>0</v>
      </c>
      <c r="K115" s="96">
        <v>0</v>
      </c>
      <c r="L115" s="222">
        <v>74</v>
      </c>
      <c r="M115" s="91">
        <f t="shared" ref="M115" si="94">L115*K115</f>
        <v>0</v>
      </c>
      <c r="N115" s="225"/>
      <c r="O115" s="83">
        <f t="shared" ref="O115" si="95">N115*I115</f>
        <v>0</v>
      </c>
      <c r="P115" s="84">
        <f t="shared" ref="P115" si="96">O115+M115</f>
        <v>0</v>
      </c>
      <c r="Q115" s="85"/>
      <c r="U115" s="230"/>
    </row>
    <row r="116" spans="1:21" s="12" customFormat="1" x14ac:dyDescent="0.25">
      <c r="A116" s="89">
        <v>66</v>
      </c>
      <c r="B116" s="97"/>
      <c r="C116" s="97"/>
      <c r="D116" s="92"/>
      <c r="E116" s="93" t="s">
        <v>155</v>
      </c>
      <c r="F116" s="81" t="s">
        <v>19</v>
      </c>
      <c r="G116" s="124">
        <v>8</v>
      </c>
      <c r="H116" s="90">
        <v>0.05</v>
      </c>
      <c r="I116" s="126">
        <f t="shared" ref="I116" si="97">(G116*(1+H116))</f>
        <v>8.4</v>
      </c>
      <c r="J116" s="218">
        <v>0</v>
      </c>
      <c r="K116" s="96">
        <v>0</v>
      </c>
      <c r="L116" s="222">
        <v>74</v>
      </c>
      <c r="M116" s="91">
        <f t="shared" ref="M116" si="98">L116*K116</f>
        <v>0</v>
      </c>
      <c r="N116" s="225"/>
      <c r="O116" s="83">
        <f t="shared" ref="O116" si="99">N116*I116</f>
        <v>0</v>
      </c>
      <c r="P116" s="84">
        <f t="shared" ref="P116" si="100">O116+M116</f>
        <v>0</v>
      </c>
      <c r="Q116" s="85"/>
      <c r="U116" s="230"/>
    </row>
    <row r="117" spans="1:21" s="12" customFormat="1" x14ac:dyDescent="0.25">
      <c r="A117" s="89">
        <v>67</v>
      </c>
      <c r="B117" s="97"/>
      <c r="C117" s="97"/>
      <c r="D117" s="92"/>
      <c r="E117" s="93" t="s">
        <v>156</v>
      </c>
      <c r="F117" s="81" t="s">
        <v>19</v>
      </c>
      <c r="G117" s="124">
        <v>317.81</v>
      </c>
      <c r="H117" s="90">
        <v>0.05</v>
      </c>
      <c r="I117" s="126">
        <f t="shared" ref="I117" si="101">(G117*(1+H117))</f>
        <v>333.70050000000003</v>
      </c>
      <c r="J117" s="218">
        <v>0</v>
      </c>
      <c r="K117" s="96">
        <v>0</v>
      </c>
      <c r="L117" s="222">
        <v>74</v>
      </c>
      <c r="M117" s="91">
        <f t="shared" ref="M117" si="102">L117*K117</f>
        <v>0</v>
      </c>
      <c r="N117" s="225"/>
      <c r="O117" s="83">
        <f t="shared" ref="O117" si="103">N117*I117</f>
        <v>0</v>
      </c>
      <c r="P117" s="84">
        <f t="shared" ref="P117" si="104">O117+M117</f>
        <v>0</v>
      </c>
      <c r="Q117" s="85"/>
      <c r="U117" s="230"/>
    </row>
    <row r="118" spans="1:21" s="12" customFormat="1" x14ac:dyDescent="0.25">
      <c r="A118" s="89">
        <v>67</v>
      </c>
      <c r="B118" s="97"/>
      <c r="C118" s="97"/>
      <c r="D118" s="92"/>
      <c r="E118" s="93" t="s">
        <v>157</v>
      </c>
      <c r="F118" s="81" t="s">
        <v>19</v>
      </c>
      <c r="G118" s="124">
        <v>12</v>
      </c>
      <c r="H118" s="90">
        <v>0.05</v>
      </c>
      <c r="I118" s="126">
        <f t="shared" ref="I118" si="105">(G118*(1+H118))</f>
        <v>12.600000000000001</v>
      </c>
      <c r="J118" s="218">
        <v>0</v>
      </c>
      <c r="K118" s="96">
        <v>0</v>
      </c>
      <c r="L118" s="222">
        <v>74</v>
      </c>
      <c r="M118" s="91">
        <f t="shared" ref="M118" si="106">L118*K118</f>
        <v>0</v>
      </c>
      <c r="N118" s="225"/>
      <c r="O118" s="83">
        <f t="shared" ref="O118" si="107">N118*I118</f>
        <v>0</v>
      </c>
      <c r="P118" s="84">
        <f t="shared" ref="P118" si="108">O118+M118</f>
        <v>0</v>
      </c>
      <c r="Q118" s="85"/>
      <c r="U118" s="230"/>
    </row>
    <row r="119" spans="1:21" s="12" customFormat="1" x14ac:dyDescent="0.25">
      <c r="A119" s="89">
        <v>68</v>
      </c>
      <c r="B119" s="97"/>
      <c r="C119" s="97"/>
      <c r="D119" s="92"/>
      <c r="E119" s="93" t="s">
        <v>149</v>
      </c>
      <c r="F119" s="81" t="s">
        <v>19</v>
      </c>
      <c r="G119" s="124">
        <v>4777.49</v>
      </c>
      <c r="H119" s="90">
        <v>0.05</v>
      </c>
      <c r="I119" s="126">
        <f t="shared" ref="I119" si="109">(G119*(1+H119))</f>
        <v>5016.3644999999997</v>
      </c>
      <c r="J119" s="218">
        <v>0</v>
      </c>
      <c r="K119" s="96">
        <v>0</v>
      </c>
      <c r="L119" s="222">
        <v>74</v>
      </c>
      <c r="M119" s="91">
        <f t="shared" ref="M119" si="110">L119*K119</f>
        <v>0</v>
      </c>
      <c r="N119" s="225"/>
      <c r="O119" s="83">
        <f t="shared" ref="O119" si="111">N119*I119</f>
        <v>0</v>
      </c>
      <c r="P119" s="84">
        <f t="shared" ref="P119" si="112">O119+M119</f>
        <v>0</v>
      </c>
      <c r="Q119" s="85"/>
      <c r="U119" s="230"/>
    </row>
    <row r="120" spans="1:21" s="12" customFormat="1" x14ac:dyDescent="0.25">
      <c r="A120" s="89">
        <v>70</v>
      </c>
      <c r="B120" s="97"/>
      <c r="C120" s="97"/>
      <c r="D120" s="92"/>
      <c r="E120" s="93" t="s">
        <v>158</v>
      </c>
      <c r="F120" s="81" t="s">
        <v>19</v>
      </c>
      <c r="G120" s="124">
        <v>12</v>
      </c>
      <c r="H120" s="90">
        <v>0.05</v>
      </c>
      <c r="I120" s="126">
        <f t="shared" ref="I120" si="113">(G120*(1+H120))</f>
        <v>12.600000000000001</v>
      </c>
      <c r="J120" s="218">
        <v>0</v>
      </c>
      <c r="K120" s="96">
        <v>0</v>
      </c>
      <c r="L120" s="222">
        <v>74</v>
      </c>
      <c r="M120" s="91">
        <f t="shared" ref="M120" si="114">L120*K120</f>
        <v>0</v>
      </c>
      <c r="N120" s="225"/>
      <c r="O120" s="83">
        <f t="shared" ref="O120" si="115">N120*I120</f>
        <v>0</v>
      </c>
      <c r="P120" s="84">
        <f t="shared" ref="P120" si="116">O120+M120</f>
        <v>0</v>
      </c>
      <c r="Q120" s="85"/>
      <c r="U120" s="230"/>
    </row>
    <row r="121" spans="1:21" s="12" customFormat="1" x14ac:dyDescent="0.25">
      <c r="A121" s="89">
        <v>71</v>
      </c>
      <c r="B121" s="97"/>
      <c r="C121" s="97"/>
      <c r="D121" s="92"/>
      <c r="E121" s="93" t="s">
        <v>159</v>
      </c>
      <c r="F121" s="81" t="s">
        <v>19</v>
      </c>
      <c r="G121" s="124">
        <v>49.85</v>
      </c>
      <c r="H121" s="90">
        <v>0.05</v>
      </c>
      <c r="I121" s="126">
        <f t="shared" ref="I121" si="117">(G121*(1+H121))</f>
        <v>52.342500000000001</v>
      </c>
      <c r="J121" s="218">
        <v>0</v>
      </c>
      <c r="K121" s="96">
        <v>0</v>
      </c>
      <c r="L121" s="222">
        <v>74</v>
      </c>
      <c r="M121" s="91">
        <f t="shared" ref="M121" si="118">L121*K121</f>
        <v>0</v>
      </c>
      <c r="N121" s="225"/>
      <c r="O121" s="83">
        <f t="shared" ref="O121" si="119">N121*I121</f>
        <v>0</v>
      </c>
      <c r="P121" s="84">
        <f t="shared" ref="P121" si="120">O121+M121</f>
        <v>0</v>
      </c>
      <c r="Q121" s="85"/>
      <c r="U121" s="230"/>
    </row>
    <row r="122" spans="1:21" s="12" customFormat="1" x14ac:dyDescent="0.25">
      <c r="A122" s="89" t="str">
        <f>IF(I122&lt;&gt;"",1+MAX($A$19:A121),"")</f>
        <v/>
      </c>
      <c r="B122" s="97"/>
      <c r="C122" s="97"/>
      <c r="D122" s="87"/>
      <c r="E122" s="93"/>
      <c r="F122" s="81"/>
      <c r="G122" s="124"/>
      <c r="H122" s="90"/>
      <c r="I122" s="126"/>
      <c r="J122" s="218"/>
      <c r="K122" s="96"/>
      <c r="L122" s="222"/>
      <c r="M122" s="91"/>
      <c r="N122" s="225"/>
      <c r="O122" s="83"/>
      <c r="P122" s="84"/>
      <c r="Q122" s="85"/>
      <c r="U122" s="230"/>
    </row>
    <row r="123" spans="1:21" s="12" customFormat="1" x14ac:dyDescent="0.25">
      <c r="A123" s="89"/>
      <c r="B123" s="97"/>
      <c r="C123" s="97"/>
      <c r="D123" s="92"/>
      <c r="E123" s="300" t="s">
        <v>152</v>
      </c>
      <c r="F123" s="81"/>
      <c r="G123" s="124"/>
      <c r="H123" s="90"/>
      <c r="I123" s="126"/>
      <c r="J123" s="218"/>
      <c r="K123" s="96"/>
      <c r="L123" s="222"/>
      <c r="M123" s="91"/>
      <c r="N123" s="225"/>
      <c r="O123" s="83"/>
      <c r="P123" s="84"/>
      <c r="Q123" s="85"/>
      <c r="U123" s="230"/>
    </row>
    <row r="124" spans="1:21" s="12" customFormat="1" x14ac:dyDescent="0.25">
      <c r="A124" s="89">
        <v>72</v>
      </c>
      <c r="B124" s="97"/>
      <c r="C124" s="97"/>
      <c r="D124" s="92"/>
      <c r="E124" s="93" t="s">
        <v>112</v>
      </c>
      <c r="F124" s="81" t="s">
        <v>19</v>
      </c>
      <c r="G124" s="124">
        <v>684.12</v>
      </c>
      <c r="H124" s="90">
        <v>0.05</v>
      </c>
      <c r="I124" s="126">
        <f t="shared" ref="I124" si="121">(G124*(1+H124))</f>
        <v>718.32600000000002</v>
      </c>
      <c r="J124" s="218">
        <v>0</v>
      </c>
      <c r="K124" s="96">
        <v>0</v>
      </c>
      <c r="L124" s="222">
        <v>74</v>
      </c>
      <c r="M124" s="91">
        <f t="shared" ref="M124" si="122">L124*K124</f>
        <v>0</v>
      </c>
      <c r="N124" s="225"/>
      <c r="O124" s="83">
        <f t="shared" ref="O124" si="123">N124*I124</f>
        <v>0</v>
      </c>
      <c r="P124" s="84">
        <f t="shared" ref="P124" si="124">O124+M124</f>
        <v>0</v>
      </c>
      <c r="Q124" s="85"/>
      <c r="U124" s="230"/>
    </row>
    <row r="125" spans="1:21" s="12" customFormat="1" x14ac:dyDescent="0.25">
      <c r="A125" s="89">
        <v>73</v>
      </c>
      <c r="B125" s="97"/>
      <c r="C125" s="97"/>
      <c r="D125" s="92"/>
      <c r="E125" s="93" t="s">
        <v>160</v>
      </c>
      <c r="F125" s="81" t="s">
        <v>19</v>
      </c>
      <c r="G125" s="124">
        <v>48</v>
      </c>
      <c r="H125" s="90">
        <v>0.05</v>
      </c>
      <c r="I125" s="126">
        <f t="shared" ref="I125" si="125">(G125*(1+H125))</f>
        <v>50.400000000000006</v>
      </c>
      <c r="J125" s="218">
        <v>0</v>
      </c>
      <c r="K125" s="96">
        <v>0</v>
      </c>
      <c r="L125" s="222">
        <v>74</v>
      </c>
      <c r="M125" s="91">
        <f t="shared" ref="M125" si="126">L125*K125</f>
        <v>0</v>
      </c>
      <c r="N125" s="225"/>
      <c r="O125" s="83">
        <f t="shared" ref="O125" si="127">N125*I125</f>
        <v>0</v>
      </c>
      <c r="P125" s="84">
        <f t="shared" ref="P125" si="128">O125+M125</f>
        <v>0</v>
      </c>
      <c r="Q125" s="85"/>
      <c r="U125" s="230"/>
    </row>
    <row r="126" spans="1:21" s="12" customFormat="1" x14ac:dyDescent="0.25">
      <c r="A126" s="89">
        <v>74</v>
      </c>
      <c r="B126" s="97"/>
      <c r="C126" s="97"/>
      <c r="D126" s="92"/>
      <c r="E126" s="93" t="s">
        <v>161</v>
      </c>
      <c r="F126" s="81" t="s">
        <v>19</v>
      </c>
      <c r="G126" s="124">
        <v>236.56</v>
      </c>
      <c r="H126" s="90">
        <v>0.05</v>
      </c>
      <c r="I126" s="126">
        <f t="shared" ref="I126" si="129">(G126*(1+H126))</f>
        <v>248.38800000000001</v>
      </c>
      <c r="J126" s="218">
        <v>0</v>
      </c>
      <c r="K126" s="96">
        <v>0</v>
      </c>
      <c r="L126" s="222">
        <v>74</v>
      </c>
      <c r="M126" s="91">
        <f t="shared" ref="M126" si="130">L126*K126</f>
        <v>0</v>
      </c>
      <c r="N126" s="225"/>
      <c r="O126" s="83">
        <f t="shared" ref="O126" si="131">N126*I126</f>
        <v>0</v>
      </c>
      <c r="P126" s="84">
        <f t="shared" ref="P126" si="132">O126+M126</f>
        <v>0</v>
      </c>
      <c r="Q126" s="85"/>
      <c r="U126" s="230"/>
    </row>
    <row r="127" spans="1:21" s="12" customFormat="1" x14ac:dyDescent="0.25">
      <c r="A127" s="89">
        <v>75</v>
      </c>
      <c r="B127" s="97"/>
      <c r="C127" s="97"/>
      <c r="D127" s="92"/>
      <c r="E127" s="93" t="s">
        <v>162</v>
      </c>
      <c r="F127" s="81" t="s">
        <v>19</v>
      </c>
      <c r="G127" s="124">
        <v>651.1</v>
      </c>
      <c r="H127" s="90">
        <v>0.05</v>
      </c>
      <c r="I127" s="126">
        <f t="shared" ref="I127" si="133">(G127*(1+H127))</f>
        <v>683.65500000000009</v>
      </c>
      <c r="J127" s="218">
        <v>0</v>
      </c>
      <c r="K127" s="96">
        <v>0</v>
      </c>
      <c r="L127" s="222">
        <v>74</v>
      </c>
      <c r="M127" s="91">
        <f t="shared" ref="M127" si="134">L127*K127</f>
        <v>0</v>
      </c>
      <c r="N127" s="225"/>
      <c r="O127" s="83">
        <f t="shared" ref="O127" si="135">N127*I127</f>
        <v>0</v>
      </c>
      <c r="P127" s="84">
        <f t="shared" ref="P127" si="136">O127+M127</f>
        <v>0</v>
      </c>
      <c r="Q127" s="85"/>
      <c r="U127" s="230"/>
    </row>
    <row r="128" spans="1:21" s="12" customFormat="1" x14ac:dyDescent="0.25">
      <c r="A128" s="89">
        <v>76</v>
      </c>
      <c r="B128" s="97"/>
      <c r="C128" s="97"/>
      <c r="D128" s="92"/>
      <c r="E128" s="93" t="s">
        <v>163</v>
      </c>
      <c r="F128" s="81" t="s">
        <v>19</v>
      </c>
      <c r="G128" s="124">
        <v>16</v>
      </c>
      <c r="H128" s="90">
        <v>0.05</v>
      </c>
      <c r="I128" s="126">
        <f t="shared" ref="I128" si="137">(G128*(1+H128))</f>
        <v>16.8</v>
      </c>
      <c r="J128" s="218">
        <v>0</v>
      </c>
      <c r="K128" s="96">
        <v>0</v>
      </c>
      <c r="L128" s="222">
        <v>74</v>
      </c>
      <c r="M128" s="91">
        <f t="shared" ref="M128" si="138">L128*K128</f>
        <v>0</v>
      </c>
      <c r="N128" s="225"/>
      <c r="O128" s="83">
        <f t="shared" ref="O128" si="139">N128*I128</f>
        <v>0</v>
      </c>
      <c r="P128" s="84">
        <f t="shared" ref="P128" si="140">O128+M128</f>
        <v>0</v>
      </c>
      <c r="Q128" s="85"/>
      <c r="U128" s="230"/>
    </row>
    <row r="129" spans="1:21" s="12" customFormat="1" x14ac:dyDescent="0.25">
      <c r="A129" s="89">
        <v>77</v>
      </c>
      <c r="B129" s="97"/>
      <c r="C129" s="97"/>
      <c r="D129" s="92"/>
      <c r="E129" s="93" t="s">
        <v>164</v>
      </c>
      <c r="F129" s="81" t="s">
        <v>19</v>
      </c>
      <c r="G129" s="124">
        <v>4430.99</v>
      </c>
      <c r="H129" s="90">
        <v>0.05</v>
      </c>
      <c r="I129" s="126">
        <f t="shared" ref="I129" si="141">(G129*(1+H129))</f>
        <v>4652.5394999999999</v>
      </c>
      <c r="J129" s="218">
        <v>0</v>
      </c>
      <c r="K129" s="96">
        <v>0</v>
      </c>
      <c r="L129" s="222">
        <v>74</v>
      </c>
      <c r="M129" s="91">
        <f t="shared" ref="M129" si="142">L129*K129</f>
        <v>0</v>
      </c>
      <c r="N129" s="225"/>
      <c r="O129" s="83">
        <f t="shared" ref="O129" si="143">N129*I129</f>
        <v>0</v>
      </c>
      <c r="P129" s="84">
        <f t="shared" ref="P129" si="144">O129+M129</f>
        <v>0</v>
      </c>
      <c r="Q129" s="85"/>
      <c r="U129" s="230"/>
    </row>
    <row r="130" spans="1:21" s="12" customFormat="1" x14ac:dyDescent="0.25">
      <c r="A130" s="89">
        <v>78</v>
      </c>
      <c r="B130" s="97"/>
      <c r="C130" s="97"/>
      <c r="D130" s="92"/>
      <c r="E130" s="93" t="s">
        <v>150</v>
      </c>
      <c r="F130" s="81" t="s">
        <v>19</v>
      </c>
      <c r="G130" s="124">
        <v>10549.289999999999</v>
      </c>
      <c r="H130" s="90">
        <v>0.05</v>
      </c>
      <c r="I130" s="126">
        <f t="shared" ref="I130" si="145">(G130*(1+H130))</f>
        <v>11076.754499999999</v>
      </c>
      <c r="J130" s="218">
        <v>0</v>
      </c>
      <c r="K130" s="96">
        <v>0</v>
      </c>
      <c r="L130" s="222">
        <v>74</v>
      </c>
      <c r="M130" s="91">
        <f t="shared" ref="M130" si="146">L130*K130</f>
        <v>0</v>
      </c>
      <c r="N130" s="225"/>
      <c r="O130" s="83">
        <f t="shared" ref="O130" si="147">N130*I130</f>
        <v>0</v>
      </c>
      <c r="P130" s="84">
        <f t="shared" ref="P130" si="148">O130+M130</f>
        <v>0</v>
      </c>
      <c r="Q130" s="85"/>
      <c r="U130" s="230"/>
    </row>
    <row r="131" spans="1:21" s="12" customFormat="1" x14ac:dyDescent="0.25">
      <c r="A131" s="89">
        <v>79</v>
      </c>
      <c r="B131" s="97"/>
      <c r="C131" s="97"/>
      <c r="D131" s="92"/>
      <c r="E131" s="93" t="s">
        <v>165</v>
      </c>
      <c r="F131" s="81" t="s">
        <v>19</v>
      </c>
      <c r="G131" s="124">
        <v>149.55000000000001</v>
      </c>
      <c r="H131" s="90">
        <v>0.05</v>
      </c>
      <c r="I131" s="126">
        <f t="shared" ref="I131" si="149">(G131*(1+H131))</f>
        <v>157.02750000000003</v>
      </c>
      <c r="J131" s="218">
        <v>0</v>
      </c>
      <c r="K131" s="96">
        <v>0</v>
      </c>
      <c r="L131" s="222">
        <v>74</v>
      </c>
      <c r="M131" s="91">
        <f t="shared" ref="M131" si="150">L131*K131</f>
        <v>0</v>
      </c>
      <c r="N131" s="225"/>
      <c r="O131" s="83">
        <f t="shared" ref="O131" si="151">N131*I131</f>
        <v>0</v>
      </c>
      <c r="P131" s="84">
        <f t="shared" ref="P131" si="152">O131+M131</f>
        <v>0</v>
      </c>
      <c r="Q131" s="85"/>
      <c r="U131" s="230"/>
    </row>
    <row r="132" spans="1:21" s="12" customFormat="1" x14ac:dyDescent="0.25">
      <c r="A132" s="89"/>
      <c r="B132" s="97"/>
      <c r="C132" s="97"/>
      <c r="D132" s="92"/>
      <c r="E132" s="93"/>
      <c r="F132" s="81"/>
      <c r="G132" s="124"/>
      <c r="H132" s="90"/>
      <c r="I132" s="126"/>
      <c r="J132" s="218"/>
      <c r="K132" s="96"/>
      <c r="L132" s="222"/>
      <c r="M132" s="91"/>
      <c r="N132" s="225"/>
      <c r="O132" s="83"/>
      <c r="P132" s="84"/>
      <c r="Q132" s="85"/>
      <c r="U132" s="230"/>
    </row>
    <row r="133" spans="1:21" s="12" customFormat="1" x14ac:dyDescent="0.25">
      <c r="A133" s="89" t="s">
        <v>25</v>
      </c>
      <c r="B133" s="97"/>
      <c r="C133" s="97"/>
      <c r="D133" s="87"/>
      <c r="E133" s="366" t="s">
        <v>166</v>
      </c>
      <c r="F133" s="81"/>
      <c r="G133" s="124"/>
      <c r="H133" s="90"/>
      <c r="I133" s="126" t="s">
        <v>25</v>
      </c>
      <c r="J133" s="218" t="s">
        <v>25</v>
      </c>
      <c r="K133" s="96" t="s">
        <v>25</v>
      </c>
      <c r="L133" s="222" t="s">
        <v>25</v>
      </c>
      <c r="M133" s="91" t="s">
        <v>25</v>
      </c>
      <c r="N133" s="225" t="s">
        <v>25</v>
      </c>
      <c r="O133" s="83" t="s">
        <v>25</v>
      </c>
      <c r="P133" s="84" t="s">
        <v>25</v>
      </c>
      <c r="Q133" s="85" t="s">
        <v>25</v>
      </c>
      <c r="U133" s="230"/>
    </row>
    <row r="134" spans="1:21" s="12" customFormat="1" x14ac:dyDescent="0.25">
      <c r="A134" s="89"/>
      <c r="B134" s="97"/>
      <c r="C134" s="97"/>
      <c r="D134" s="92"/>
      <c r="E134" s="300" t="s">
        <v>167</v>
      </c>
      <c r="F134" s="81"/>
      <c r="G134" s="124"/>
      <c r="H134" s="90"/>
      <c r="I134" s="126"/>
      <c r="J134" s="218"/>
      <c r="K134" s="96"/>
      <c r="L134" s="222"/>
      <c r="M134" s="91"/>
      <c r="N134" s="225"/>
      <c r="O134" s="83"/>
      <c r="P134" s="84"/>
      <c r="Q134" s="85"/>
      <c r="U134" s="230"/>
    </row>
    <row r="135" spans="1:21" s="12" customFormat="1" x14ac:dyDescent="0.25">
      <c r="A135" s="89">
        <v>80</v>
      </c>
      <c r="B135" s="97"/>
      <c r="C135" s="97"/>
      <c r="D135" s="92"/>
      <c r="E135" s="299" t="s">
        <v>168</v>
      </c>
      <c r="F135" s="81" t="s">
        <v>16</v>
      </c>
      <c r="G135" s="124">
        <v>5</v>
      </c>
      <c r="H135" s="90">
        <v>0</v>
      </c>
      <c r="I135" s="126">
        <f t="shared" ref="I135" si="153">(G135*(1+H135))</f>
        <v>5</v>
      </c>
      <c r="J135" s="218">
        <v>0</v>
      </c>
      <c r="K135" s="96">
        <v>0</v>
      </c>
      <c r="L135" s="222">
        <v>74</v>
      </c>
      <c r="M135" s="91">
        <f t="shared" ref="M135" si="154">L135*K135</f>
        <v>0</v>
      </c>
      <c r="N135" s="225"/>
      <c r="O135" s="83">
        <f t="shared" ref="O135" si="155">N135*I135</f>
        <v>0</v>
      </c>
      <c r="P135" s="84">
        <f t="shared" ref="P135" si="156">O135+M135</f>
        <v>0</v>
      </c>
      <c r="Q135" s="85"/>
      <c r="U135" s="230"/>
    </row>
    <row r="136" spans="1:21" s="12" customFormat="1" x14ac:dyDescent="0.25">
      <c r="A136" s="89">
        <v>81</v>
      </c>
      <c r="B136" s="97"/>
      <c r="C136" s="97"/>
      <c r="D136" s="92"/>
      <c r="E136" s="299" t="s">
        <v>169</v>
      </c>
      <c r="F136" s="81" t="s">
        <v>16</v>
      </c>
      <c r="G136" s="124">
        <v>45</v>
      </c>
      <c r="H136" s="90">
        <v>0</v>
      </c>
      <c r="I136" s="126">
        <f t="shared" ref="I136" si="157">(G136*(1+H136))</f>
        <v>45</v>
      </c>
      <c r="J136" s="218">
        <v>0</v>
      </c>
      <c r="K136" s="96">
        <v>0</v>
      </c>
      <c r="L136" s="222">
        <v>74</v>
      </c>
      <c r="M136" s="91">
        <f t="shared" ref="M136" si="158">L136*K136</f>
        <v>0</v>
      </c>
      <c r="N136" s="225"/>
      <c r="O136" s="83">
        <f t="shared" ref="O136" si="159">N136*I136</f>
        <v>0</v>
      </c>
      <c r="P136" s="84">
        <f t="shared" ref="P136" si="160">O136+M136</f>
        <v>0</v>
      </c>
      <c r="Q136" s="85"/>
      <c r="U136" s="230"/>
    </row>
    <row r="137" spans="1:21" s="12" customFormat="1" x14ac:dyDescent="0.25">
      <c r="A137" s="89">
        <v>82</v>
      </c>
      <c r="B137" s="97"/>
      <c r="C137" s="97"/>
      <c r="D137" s="92"/>
      <c r="E137" s="299" t="s">
        <v>170</v>
      </c>
      <c r="F137" s="81" t="s">
        <v>16</v>
      </c>
      <c r="G137" s="124">
        <v>2</v>
      </c>
      <c r="H137" s="90">
        <v>0</v>
      </c>
      <c r="I137" s="126">
        <f t="shared" ref="I137" si="161">(G137*(1+H137))</f>
        <v>2</v>
      </c>
      <c r="J137" s="218">
        <v>0</v>
      </c>
      <c r="K137" s="96">
        <v>0</v>
      </c>
      <c r="L137" s="222">
        <v>74</v>
      </c>
      <c r="M137" s="91">
        <f t="shared" ref="M137" si="162">L137*K137</f>
        <v>0</v>
      </c>
      <c r="N137" s="225"/>
      <c r="O137" s="83">
        <f t="shared" ref="O137" si="163">N137*I137</f>
        <v>0</v>
      </c>
      <c r="P137" s="84">
        <f t="shared" ref="P137" si="164">O137+M137</f>
        <v>0</v>
      </c>
      <c r="Q137" s="85"/>
      <c r="U137" s="230"/>
    </row>
    <row r="138" spans="1:21" s="12" customFormat="1" x14ac:dyDescent="0.25">
      <c r="A138" s="89">
        <v>83</v>
      </c>
      <c r="B138" s="97"/>
      <c r="C138" s="97"/>
      <c r="D138" s="92"/>
      <c r="E138" s="299" t="s">
        <v>171</v>
      </c>
      <c r="F138" s="81" t="s">
        <v>16</v>
      </c>
      <c r="G138" s="124">
        <v>2</v>
      </c>
      <c r="H138" s="90">
        <v>0</v>
      </c>
      <c r="I138" s="126">
        <f t="shared" ref="I138" si="165">(G138*(1+H138))</f>
        <v>2</v>
      </c>
      <c r="J138" s="218">
        <v>0</v>
      </c>
      <c r="K138" s="96">
        <v>0</v>
      </c>
      <c r="L138" s="222">
        <v>74</v>
      </c>
      <c r="M138" s="91">
        <f t="shared" ref="M138" si="166">L138*K138</f>
        <v>0</v>
      </c>
      <c r="N138" s="225"/>
      <c r="O138" s="83">
        <f t="shared" ref="O138" si="167">N138*I138</f>
        <v>0</v>
      </c>
      <c r="P138" s="84">
        <f t="shared" ref="P138" si="168">O138+M138</f>
        <v>0</v>
      </c>
      <c r="Q138" s="85"/>
      <c r="U138" s="230"/>
    </row>
    <row r="139" spans="1:21" s="12" customFormat="1" x14ac:dyDescent="0.25">
      <c r="A139" s="89">
        <v>84</v>
      </c>
      <c r="B139" s="97"/>
      <c r="C139" s="97"/>
      <c r="D139" s="92"/>
      <c r="E139" s="299" t="s">
        <v>172</v>
      </c>
      <c r="F139" s="81" t="s">
        <v>16</v>
      </c>
      <c r="G139" s="124">
        <v>1</v>
      </c>
      <c r="H139" s="90">
        <v>0</v>
      </c>
      <c r="I139" s="126">
        <f t="shared" ref="I139" si="169">(G139*(1+H139))</f>
        <v>1</v>
      </c>
      <c r="J139" s="218">
        <v>0</v>
      </c>
      <c r="K139" s="96">
        <v>0</v>
      </c>
      <c r="L139" s="222">
        <v>74</v>
      </c>
      <c r="M139" s="91">
        <f t="shared" ref="M139" si="170">L139*K139</f>
        <v>0</v>
      </c>
      <c r="N139" s="225"/>
      <c r="O139" s="83">
        <f t="shared" ref="O139" si="171">N139*I139</f>
        <v>0</v>
      </c>
      <c r="P139" s="84">
        <f t="shared" ref="P139" si="172">O139+M139</f>
        <v>0</v>
      </c>
      <c r="Q139" s="85"/>
      <c r="U139" s="230"/>
    </row>
    <row r="140" spans="1:21" s="12" customFormat="1" x14ac:dyDescent="0.25">
      <c r="A140" s="89">
        <v>85</v>
      </c>
      <c r="B140" s="97"/>
      <c r="C140" s="97"/>
      <c r="D140" s="92"/>
      <c r="E140" s="299" t="s">
        <v>173</v>
      </c>
      <c r="F140" s="81" t="s">
        <v>16</v>
      </c>
      <c r="G140" s="124">
        <v>4</v>
      </c>
      <c r="H140" s="90">
        <v>0</v>
      </c>
      <c r="I140" s="126">
        <f t="shared" ref="I140" si="173">(G140*(1+H140))</f>
        <v>4</v>
      </c>
      <c r="J140" s="218">
        <v>0</v>
      </c>
      <c r="K140" s="96">
        <v>0</v>
      </c>
      <c r="L140" s="222">
        <v>74</v>
      </c>
      <c r="M140" s="91">
        <f t="shared" ref="M140" si="174">L140*K140</f>
        <v>0</v>
      </c>
      <c r="N140" s="225"/>
      <c r="O140" s="83">
        <f t="shared" ref="O140" si="175">N140*I140</f>
        <v>0</v>
      </c>
      <c r="P140" s="84">
        <f t="shared" ref="P140" si="176">O140+M140</f>
        <v>0</v>
      </c>
      <c r="Q140" s="85"/>
      <c r="U140" s="230"/>
    </row>
    <row r="141" spans="1:21" s="12" customFormat="1" x14ac:dyDescent="0.25">
      <c r="A141" s="89">
        <v>86</v>
      </c>
      <c r="B141" s="97"/>
      <c r="C141" s="97"/>
      <c r="D141" s="92"/>
      <c r="E141" s="299" t="s">
        <v>174</v>
      </c>
      <c r="F141" s="81" t="s">
        <v>16</v>
      </c>
      <c r="G141" s="124">
        <v>3</v>
      </c>
      <c r="H141" s="90">
        <v>0</v>
      </c>
      <c r="I141" s="126">
        <f t="shared" ref="I141" si="177">(G141*(1+H141))</f>
        <v>3</v>
      </c>
      <c r="J141" s="218">
        <v>0</v>
      </c>
      <c r="K141" s="96">
        <v>0</v>
      </c>
      <c r="L141" s="222">
        <v>74</v>
      </c>
      <c r="M141" s="91">
        <f t="shared" ref="M141" si="178">L141*K141</f>
        <v>0</v>
      </c>
      <c r="N141" s="225"/>
      <c r="O141" s="83">
        <f t="shared" ref="O141" si="179">N141*I141</f>
        <v>0</v>
      </c>
      <c r="P141" s="84">
        <f t="shared" ref="P141" si="180">O141+M141</f>
        <v>0</v>
      </c>
      <c r="Q141" s="85"/>
      <c r="U141" s="230"/>
    </row>
    <row r="142" spans="1:21" s="12" customFormat="1" ht="93.6" x14ac:dyDescent="0.25">
      <c r="A142" s="89">
        <v>87</v>
      </c>
      <c r="B142" s="97"/>
      <c r="C142" s="97"/>
      <c r="D142" s="92"/>
      <c r="E142" s="93" t="s">
        <v>211</v>
      </c>
      <c r="F142" s="81" t="s">
        <v>16</v>
      </c>
      <c r="G142" s="124">
        <v>3</v>
      </c>
      <c r="H142" s="90">
        <v>0</v>
      </c>
      <c r="I142" s="126">
        <f t="shared" ref="I142" si="181">(G142*(1+H142))</f>
        <v>3</v>
      </c>
      <c r="J142" s="218">
        <v>0</v>
      </c>
      <c r="K142" s="96">
        <v>0</v>
      </c>
      <c r="L142" s="222">
        <v>74</v>
      </c>
      <c r="M142" s="91">
        <f t="shared" ref="M142" si="182">L142*K142</f>
        <v>0</v>
      </c>
      <c r="N142" s="225"/>
      <c r="O142" s="83">
        <f t="shared" ref="O142" si="183">N142*I142</f>
        <v>0</v>
      </c>
      <c r="P142" s="84">
        <f t="shared" ref="P142" si="184">O142+M142</f>
        <v>0</v>
      </c>
      <c r="Q142" s="85"/>
      <c r="U142" s="230"/>
    </row>
    <row r="143" spans="1:21" s="12" customFormat="1" x14ac:dyDescent="0.25">
      <c r="A143" s="89">
        <v>88</v>
      </c>
      <c r="B143" s="97"/>
      <c r="C143" s="97"/>
      <c r="D143" s="92"/>
      <c r="E143" s="299" t="s">
        <v>175</v>
      </c>
      <c r="F143" s="81" t="s">
        <v>16</v>
      </c>
      <c r="G143" s="124">
        <v>2</v>
      </c>
      <c r="H143" s="90">
        <v>0</v>
      </c>
      <c r="I143" s="126">
        <f t="shared" ref="I143" si="185">(G143*(1+H143))</f>
        <v>2</v>
      </c>
      <c r="J143" s="218">
        <v>0</v>
      </c>
      <c r="K143" s="96">
        <v>0</v>
      </c>
      <c r="L143" s="222">
        <v>74</v>
      </c>
      <c r="M143" s="91">
        <f t="shared" ref="M143" si="186">L143*K143</f>
        <v>0</v>
      </c>
      <c r="N143" s="225"/>
      <c r="O143" s="83">
        <f t="shared" ref="O143" si="187">N143*I143</f>
        <v>0</v>
      </c>
      <c r="P143" s="84">
        <f t="shared" ref="P143" si="188">O143+M143</f>
        <v>0</v>
      </c>
      <c r="Q143" s="85"/>
      <c r="U143" s="230"/>
    </row>
    <row r="144" spans="1:21" s="12" customFormat="1" x14ac:dyDescent="0.25">
      <c r="A144" s="89">
        <v>89</v>
      </c>
      <c r="B144" s="97"/>
      <c r="C144" s="97"/>
      <c r="D144" s="92"/>
      <c r="E144" s="299" t="s">
        <v>176</v>
      </c>
      <c r="F144" s="81" t="s">
        <v>16</v>
      </c>
      <c r="G144" s="124">
        <v>8</v>
      </c>
      <c r="H144" s="90">
        <v>0</v>
      </c>
      <c r="I144" s="126">
        <f t="shared" ref="I144" si="189">(G144*(1+H144))</f>
        <v>8</v>
      </c>
      <c r="J144" s="218">
        <v>0</v>
      </c>
      <c r="K144" s="96">
        <v>0</v>
      </c>
      <c r="L144" s="222">
        <v>74</v>
      </c>
      <c r="M144" s="91">
        <f t="shared" ref="M144" si="190">L144*K144</f>
        <v>0</v>
      </c>
      <c r="N144" s="225"/>
      <c r="O144" s="83">
        <f t="shared" ref="O144" si="191">N144*I144</f>
        <v>0</v>
      </c>
      <c r="P144" s="84">
        <f t="shared" ref="P144" si="192">O144+M144</f>
        <v>0</v>
      </c>
      <c r="Q144" s="85"/>
      <c r="U144" s="230"/>
    </row>
    <row r="145" spans="1:21" s="12" customFormat="1" x14ac:dyDescent="0.25">
      <c r="A145" s="89">
        <v>90</v>
      </c>
      <c r="B145" s="97"/>
      <c r="C145" s="97"/>
      <c r="D145" s="92"/>
      <c r="E145" s="299" t="s">
        <v>177</v>
      </c>
      <c r="F145" s="81" t="s">
        <v>16</v>
      </c>
      <c r="G145" s="124">
        <v>2</v>
      </c>
      <c r="H145" s="90">
        <v>0</v>
      </c>
      <c r="I145" s="126">
        <f t="shared" ref="I145" si="193">(G145*(1+H145))</f>
        <v>2</v>
      </c>
      <c r="J145" s="218">
        <v>0</v>
      </c>
      <c r="K145" s="96">
        <v>0</v>
      </c>
      <c r="L145" s="222">
        <v>74</v>
      </c>
      <c r="M145" s="91">
        <f t="shared" ref="M145" si="194">L145*K145</f>
        <v>0</v>
      </c>
      <c r="N145" s="225"/>
      <c r="O145" s="83">
        <f t="shared" ref="O145" si="195">N145*I145</f>
        <v>0</v>
      </c>
      <c r="P145" s="84">
        <f t="shared" ref="P145" si="196">O145+M145</f>
        <v>0</v>
      </c>
      <c r="Q145" s="85"/>
      <c r="U145" s="230"/>
    </row>
    <row r="146" spans="1:21" s="12" customFormat="1" x14ac:dyDescent="0.25">
      <c r="A146" s="89"/>
      <c r="B146" s="97"/>
      <c r="C146" s="97"/>
      <c r="D146" s="92"/>
      <c r="E146" s="299"/>
      <c r="F146" s="81"/>
      <c r="G146" s="124"/>
      <c r="H146" s="90"/>
      <c r="I146" s="126"/>
      <c r="J146" s="218"/>
      <c r="K146" s="96"/>
      <c r="L146" s="222"/>
      <c r="M146" s="91"/>
      <c r="N146" s="225"/>
      <c r="O146" s="83"/>
      <c r="P146" s="84"/>
      <c r="Q146" s="85"/>
      <c r="U146" s="230"/>
    </row>
    <row r="147" spans="1:21" s="12" customFormat="1" x14ac:dyDescent="0.25">
      <c r="A147" s="89"/>
      <c r="B147" s="97"/>
      <c r="C147" s="97"/>
      <c r="D147" s="92"/>
      <c r="E147" s="300" t="s">
        <v>183</v>
      </c>
      <c r="F147" s="81"/>
      <c r="G147" s="124"/>
      <c r="H147" s="90"/>
      <c r="I147" s="126"/>
      <c r="J147" s="218"/>
      <c r="K147" s="96"/>
      <c r="L147" s="222"/>
      <c r="M147" s="91"/>
      <c r="N147" s="225"/>
      <c r="O147" s="83"/>
      <c r="P147" s="84"/>
      <c r="Q147" s="85"/>
      <c r="U147" s="230"/>
    </row>
    <row r="148" spans="1:21" s="12" customFormat="1" ht="31.2" x14ac:dyDescent="0.25">
      <c r="A148" s="89">
        <v>91</v>
      </c>
      <c r="B148" s="97"/>
      <c r="C148" s="97"/>
      <c r="D148" s="92"/>
      <c r="E148" s="299" t="s">
        <v>178</v>
      </c>
      <c r="F148" s="81" t="s">
        <v>16</v>
      </c>
      <c r="G148" s="124">
        <v>52</v>
      </c>
      <c r="H148" s="90">
        <v>0</v>
      </c>
      <c r="I148" s="126">
        <f t="shared" ref="I148:I152" si="197">(G148*(1+H148))</f>
        <v>52</v>
      </c>
      <c r="J148" s="218">
        <v>0</v>
      </c>
      <c r="K148" s="96">
        <v>0</v>
      </c>
      <c r="L148" s="222">
        <v>74</v>
      </c>
      <c r="M148" s="91">
        <f t="shared" ref="M148:M152" si="198">L148*K148</f>
        <v>0</v>
      </c>
      <c r="N148" s="225"/>
      <c r="O148" s="83">
        <f t="shared" ref="O148:O152" si="199">N148*I148</f>
        <v>0</v>
      </c>
      <c r="P148" s="84">
        <f t="shared" ref="P148:P152" si="200">O148+M148</f>
        <v>0</v>
      </c>
      <c r="Q148" s="85"/>
      <c r="U148" s="230"/>
    </row>
    <row r="149" spans="1:21" s="12" customFormat="1" ht="31.2" x14ac:dyDescent="0.25">
      <c r="A149" s="89">
        <v>92</v>
      </c>
      <c r="B149" s="97"/>
      <c r="C149" s="97"/>
      <c r="D149" s="92"/>
      <c r="E149" s="299" t="s">
        <v>179</v>
      </c>
      <c r="F149" s="81" t="s">
        <v>16</v>
      </c>
      <c r="G149" s="124">
        <v>7</v>
      </c>
      <c r="H149" s="90">
        <v>0</v>
      </c>
      <c r="I149" s="126">
        <f t="shared" si="197"/>
        <v>7</v>
      </c>
      <c r="J149" s="218">
        <v>0</v>
      </c>
      <c r="K149" s="96">
        <v>0</v>
      </c>
      <c r="L149" s="222">
        <v>74</v>
      </c>
      <c r="M149" s="91">
        <f t="shared" si="198"/>
        <v>0</v>
      </c>
      <c r="N149" s="225"/>
      <c r="O149" s="83">
        <f t="shared" si="199"/>
        <v>0</v>
      </c>
      <c r="P149" s="84">
        <f t="shared" si="200"/>
        <v>0</v>
      </c>
      <c r="Q149" s="85"/>
      <c r="U149" s="230"/>
    </row>
    <row r="150" spans="1:21" s="12" customFormat="1" ht="31.2" x14ac:dyDescent="0.25">
      <c r="A150" s="89">
        <v>93</v>
      </c>
      <c r="B150" s="97"/>
      <c r="C150" s="97"/>
      <c r="D150" s="92"/>
      <c r="E150" s="299" t="s">
        <v>180</v>
      </c>
      <c r="F150" s="81" t="s">
        <v>16</v>
      </c>
      <c r="G150" s="124">
        <v>2</v>
      </c>
      <c r="H150" s="90">
        <v>0</v>
      </c>
      <c r="I150" s="126">
        <f t="shared" si="197"/>
        <v>2</v>
      </c>
      <c r="J150" s="218">
        <v>0</v>
      </c>
      <c r="K150" s="96">
        <v>0</v>
      </c>
      <c r="L150" s="222">
        <v>74</v>
      </c>
      <c r="M150" s="91">
        <f t="shared" si="198"/>
        <v>0</v>
      </c>
      <c r="N150" s="225"/>
      <c r="O150" s="83">
        <f t="shared" si="199"/>
        <v>0</v>
      </c>
      <c r="P150" s="84">
        <f t="shared" si="200"/>
        <v>0</v>
      </c>
      <c r="Q150" s="85"/>
      <c r="U150" s="230"/>
    </row>
    <row r="151" spans="1:21" s="12" customFormat="1" x14ac:dyDescent="0.25">
      <c r="A151" s="89">
        <v>94</v>
      </c>
      <c r="B151" s="97"/>
      <c r="C151" s="97"/>
      <c r="D151" s="92"/>
      <c r="E151" s="299" t="s">
        <v>181</v>
      </c>
      <c r="F151" s="81" t="s">
        <v>16</v>
      </c>
      <c r="G151" s="124">
        <v>2</v>
      </c>
      <c r="H151" s="90">
        <v>0</v>
      </c>
      <c r="I151" s="126">
        <f t="shared" si="197"/>
        <v>2</v>
      </c>
      <c r="J151" s="218">
        <v>0</v>
      </c>
      <c r="K151" s="96">
        <v>0</v>
      </c>
      <c r="L151" s="222">
        <v>74</v>
      </c>
      <c r="M151" s="91">
        <f t="shared" si="198"/>
        <v>0</v>
      </c>
      <c r="N151" s="225"/>
      <c r="O151" s="83">
        <f t="shared" si="199"/>
        <v>0</v>
      </c>
      <c r="P151" s="84">
        <f t="shared" si="200"/>
        <v>0</v>
      </c>
      <c r="Q151" s="85"/>
      <c r="U151" s="230"/>
    </row>
    <row r="152" spans="1:21" s="12" customFormat="1" x14ac:dyDescent="0.25">
      <c r="A152" s="89">
        <v>95</v>
      </c>
      <c r="B152" s="97"/>
      <c r="C152" s="97"/>
      <c r="D152" s="92"/>
      <c r="E152" s="299" t="s">
        <v>182</v>
      </c>
      <c r="F152" s="81" t="s">
        <v>16</v>
      </c>
      <c r="G152" s="124">
        <v>1</v>
      </c>
      <c r="H152" s="90">
        <v>0</v>
      </c>
      <c r="I152" s="126">
        <f t="shared" si="197"/>
        <v>1</v>
      </c>
      <c r="J152" s="218">
        <v>0</v>
      </c>
      <c r="K152" s="96">
        <v>0</v>
      </c>
      <c r="L152" s="222">
        <v>74</v>
      </c>
      <c r="M152" s="91">
        <f t="shared" si="198"/>
        <v>0</v>
      </c>
      <c r="N152" s="225"/>
      <c r="O152" s="83">
        <f t="shared" si="199"/>
        <v>0</v>
      </c>
      <c r="P152" s="84">
        <f t="shared" si="200"/>
        <v>0</v>
      </c>
      <c r="Q152" s="85"/>
      <c r="U152" s="230"/>
    </row>
    <row r="153" spans="1:21" s="12" customFormat="1" x14ac:dyDescent="0.25">
      <c r="A153" s="89"/>
      <c r="B153" s="97"/>
      <c r="C153" s="97"/>
      <c r="D153" s="92"/>
      <c r="E153" s="299"/>
      <c r="F153" s="81"/>
      <c r="G153" s="124"/>
      <c r="H153" s="90"/>
      <c r="I153" s="126"/>
      <c r="J153" s="218"/>
      <c r="K153" s="96"/>
      <c r="L153" s="222"/>
      <c r="M153" s="91"/>
      <c r="N153" s="225"/>
      <c r="O153" s="83"/>
      <c r="P153" s="84"/>
      <c r="Q153" s="85"/>
      <c r="U153" s="230"/>
    </row>
    <row r="154" spans="1:21" s="12" customFormat="1" x14ac:dyDescent="0.25">
      <c r="A154" s="89"/>
      <c r="B154" s="97"/>
      <c r="C154" s="97"/>
      <c r="D154" s="92"/>
      <c r="E154" s="366" t="s">
        <v>184</v>
      </c>
      <c r="F154" s="81"/>
      <c r="G154" s="124"/>
      <c r="H154" s="90"/>
      <c r="I154" s="126"/>
      <c r="J154" s="218"/>
      <c r="K154" s="96"/>
      <c r="L154" s="222"/>
      <c r="M154" s="91"/>
      <c r="N154" s="225"/>
      <c r="O154" s="83"/>
      <c r="P154" s="84"/>
      <c r="Q154" s="85"/>
      <c r="U154" s="230"/>
    </row>
    <row r="155" spans="1:21" s="12" customFormat="1" x14ac:dyDescent="0.25">
      <c r="A155" s="89">
        <v>96</v>
      </c>
      <c r="B155" s="97"/>
      <c r="C155" s="97"/>
      <c r="D155" s="92"/>
      <c r="E155" s="299" t="s">
        <v>185</v>
      </c>
      <c r="F155" s="81" t="s">
        <v>16</v>
      </c>
      <c r="G155" s="124">
        <v>7</v>
      </c>
      <c r="H155" s="90">
        <v>0</v>
      </c>
      <c r="I155" s="126">
        <f t="shared" ref="I155" si="201">(G155*(1+H155))</f>
        <v>7</v>
      </c>
      <c r="J155" s="218">
        <v>0</v>
      </c>
      <c r="K155" s="96">
        <v>0</v>
      </c>
      <c r="L155" s="222">
        <v>74</v>
      </c>
      <c r="M155" s="91">
        <f t="shared" ref="M155" si="202">L155*K155</f>
        <v>0</v>
      </c>
      <c r="N155" s="225"/>
      <c r="O155" s="83">
        <f t="shared" ref="O155" si="203">N155*I155</f>
        <v>0</v>
      </c>
      <c r="P155" s="84">
        <f t="shared" ref="P155" si="204">O155+M155</f>
        <v>0</v>
      </c>
      <c r="Q155" s="85"/>
      <c r="U155" s="230"/>
    </row>
    <row r="156" spans="1:21" s="12" customFormat="1" x14ac:dyDescent="0.25">
      <c r="A156" s="89"/>
      <c r="B156" s="97"/>
      <c r="C156" s="97"/>
      <c r="D156" s="92"/>
      <c r="E156" s="299"/>
      <c r="F156" s="81"/>
      <c r="G156" s="124"/>
      <c r="H156" s="90"/>
      <c r="I156" s="126"/>
      <c r="J156" s="218"/>
      <c r="K156" s="96"/>
      <c r="L156" s="222"/>
      <c r="M156" s="91"/>
      <c r="N156" s="225"/>
      <c r="O156" s="83"/>
      <c r="P156" s="84"/>
      <c r="Q156" s="85"/>
      <c r="U156" s="230"/>
    </row>
    <row r="157" spans="1:21" s="12" customFormat="1" x14ac:dyDescent="0.25">
      <c r="A157" s="89"/>
      <c r="B157" s="97"/>
      <c r="C157" s="97"/>
      <c r="D157" s="92"/>
      <c r="E157" s="366" t="s">
        <v>189</v>
      </c>
      <c r="F157" s="81"/>
      <c r="G157" s="124"/>
      <c r="H157" s="90"/>
      <c r="I157" s="126"/>
      <c r="J157" s="218"/>
      <c r="K157" s="96"/>
      <c r="L157" s="222"/>
      <c r="M157" s="91"/>
      <c r="N157" s="225"/>
      <c r="O157" s="83"/>
      <c r="P157" s="84"/>
      <c r="Q157" s="85"/>
      <c r="U157" s="230"/>
    </row>
    <row r="158" spans="1:21" s="12" customFormat="1" x14ac:dyDescent="0.25">
      <c r="A158" s="89">
        <v>97</v>
      </c>
      <c r="B158" s="97"/>
      <c r="C158" s="97"/>
      <c r="D158" s="92"/>
      <c r="E158" s="299" t="s">
        <v>186</v>
      </c>
      <c r="F158" s="81" t="s">
        <v>16</v>
      </c>
      <c r="G158" s="124">
        <v>2</v>
      </c>
      <c r="H158" s="90">
        <v>0</v>
      </c>
      <c r="I158" s="126">
        <f t="shared" ref="I158" si="205">(G158*(1+H158))</f>
        <v>2</v>
      </c>
      <c r="J158" s="218">
        <v>0</v>
      </c>
      <c r="K158" s="96">
        <v>0</v>
      </c>
      <c r="L158" s="222">
        <v>74</v>
      </c>
      <c r="M158" s="91">
        <f t="shared" ref="M158" si="206">L158*K158</f>
        <v>0</v>
      </c>
      <c r="N158" s="225"/>
      <c r="O158" s="83">
        <f t="shared" ref="O158" si="207">N158*I158</f>
        <v>0</v>
      </c>
      <c r="P158" s="84">
        <f t="shared" ref="P158" si="208">O158+M158</f>
        <v>0</v>
      </c>
      <c r="Q158" s="85"/>
      <c r="U158" s="230"/>
    </row>
    <row r="159" spans="1:21" s="12" customFormat="1" x14ac:dyDescent="0.25">
      <c r="A159" s="89">
        <v>98</v>
      </c>
      <c r="B159" s="97"/>
      <c r="C159" s="97"/>
      <c r="D159" s="92"/>
      <c r="E159" s="299" t="s">
        <v>187</v>
      </c>
      <c r="F159" s="81" t="s">
        <v>16</v>
      </c>
      <c r="G159" s="124">
        <v>2</v>
      </c>
      <c r="H159" s="90">
        <v>0</v>
      </c>
      <c r="I159" s="126">
        <f t="shared" ref="I159" si="209">(G159*(1+H159))</f>
        <v>2</v>
      </c>
      <c r="J159" s="218">
        <v>0</v>
      </c>
      <c r="K159" s="96">
        <v>0</v>
      </c>
      <c r="L159" s="222">
        <v>74</v>
      </c>
      <c r="M159" s="91">
        <f t="shared" ref="M159" si="210">L159*K159</f>
        <v>0</v>
      </c>
      <c r="N159" s="225"/>
      <c r="O159" s="83">
        <f t="shared" ref="O159" si="211">N159*I159</f>
        <v>0</v>
      </c>
      <c r="P159" s="84">
        <f t="shared" ref="P159" si="212">O159+M159</f>
        <v>0</v>
      </c>
      <c r="Q159" s="85"/>
      <c r="U159" s="230"/>
    </row>
    <row r="160" spans="1:21" s="12" customFormat="1" x14ac:dyDescent="0.25">
      <c r="A160" s="89">
        <v>99</v>
      </c>
      <c r="B160" s="97"/>
      <c r="C160" s="97"/>
      <c r="D160" s="92"/>
      <c r="E160" s="299" t="s">
        <v>188</v>
      </c>
      <c r="F160" s="81" t="s">
        <v>16</v>
      </c>
      <c r="G160" s="124">
        <v>2</v>
      </c>
      <c r="H160" s="90">
        <v>0</v>
      </c>
      <c r="I160" s="126">
        <f t="shared" ref="I160" si="213">(G160*(1+H160))</f>
        <v>2</v>
      </c>
      <c r="J160" s="218">
        <v>0</v>
      </c>
      <c r="K160" s="96">
        <v>0</v>
      </c>
      <c r="L160" s="222">
        <v>74</v>
      </c>
      <c r="M160" s="91">
        <f t="shared" ref="M160" si="214">L160*K160</f>
        <v>0</v>
      </c>
      <c r="N160" s="225"/>
      <c r="O160" s="83">
        <f t="shared" ref="O160" si="215">N160*I160</f>
        <v>0</v>
      </c>
      <c r="P160" s="84">
        <f t="shared" ref="P160" si="216">O160+M160</f>
        <v>0</v>
      </c>
      <c r="Q160" s="85"/>
      <c r="U160" s="230"/>
    </row>
    <row r="161" spans="1:21" s="12" customFormat="1" x14ac:dyDescent="0.25">
      <c r="A161" s="89"/>
      <c r="B161" s="97"/>
      <c r="C161" s="97"/>
      <c r="D161" s="92"/>
      <c r="E161" s="299"/>
      <c r="F161" s="81"/>
      <c r="G161" s="124"/>
      <c r="H161" s="90"/>
      <c r="I161" s="126"/>
      <c r="J161" s="218"/>
      <c r="K161" s="96"/>
      <c r="L161" s="222"/>
      <c r="M161" s="91"/>
      <c r="N161" s="225"/>
      <c r="O161" s="83"/>
      <c r="P161" s="84"/>
      <c r="Q161" s="85"/>
      <c r="U161" s="230"/>
    </row>
    <row r="162" spans="1:21" ht="16.2" thickBot="1" x14ac:dyDescent="0.3">
      <c r="A162" s="330" t="s">
        <v>4</v>
      </c>
      <c r="B162" s="331"/>
      <c r="C162" s="18"/>
      <c r="D162" s="18"/>
      <c r="E162" s="20"/>
      <c r="F162" s="20"/>
      <c r="G162" s="19"/>
      <c r="H162" s="19"/>
      <c r="I162" s="19"/>
      <c r="J162" s="21" t="s">
        <v>39</v>
      </c>
      <c r="K162" s="123">
        <f>SUM(K18:K161)</f>
        <v>0</v>
      </c>
      <c r="L162" s="20" t="s">
        <v>24</v>
      </c>
      <c r="M162" s="123">
        <f>SUM(M18:M161)</f>
        <v>0</v>
      </c>
      <c r="N162" s="20" t="s">
        <v>23</v>
      </c>
      <c r="O162" s="123">
        <f>SUM(O18:O161)</f>
        <v>0</v>
      </c>
      <c r="P162" s="110">
        <f>SUM(P18:P161)</f>
        <v>0</v>
      </c>
      <c r="Q162" s="110">
        <f>SUM(Q18:Q161)</f>
        <v>0</v>
      </c>
      <c r="U162" s="230"/>
    </row>
    <row r="163" spans="1:21" ht="16.8" thickTop="1" thickBot="1" x14ac:dyDescent="0.3">
      <c r="A163" s="332" t="s">
        <v>44</v>
      </c>
      <c r="B163" s="333"/>
      <c r="C163" s="111"/>
      <c r="D163" s="111"/>
      <c r="E163" s="112"/>
      <c r="F163" s="111"/>
      <c r="G163" s="113"/>
      <c r="H163" s="113"/>
      <c r="I163" s="113"/>
      <c r="J163" s="111"/>
      <c r="K163" s="111"/>
      <c r="L163" s="297">
        <f>C5</f>
        <v>8.2500000000000004E-2</v>
      </c>
      <c r="M163" s="238"/>
      <c r="N163" s="238"/>
      <c r="O163" s="238">
        <f>O162*L163</f>
        <v>0</v>
      </c>
      <c r="P163" s="238">
        <f>O163+M163</f>
        <v>0</v>
      </c>
      <c r="Q163" s="239">
        <f>P163</f>
        <v>0</v>
      </c>
      <c r="U163" s="230"/>
    </row>
    <row r="164" spans="1:21" ht="16.8" thickTop="1" thickBot="1" x14ac:dyDescent="0.3">
      <c r="A164" s="235" t="s">
        <v>74</v>
      </c>
      <c r="B164" s="236"/>
      <c r="C164" s="111"/>
      <c r="D164" s="111"/>
      <c r="E164" s="112"/>
      <c r="F164" s="111"/>
      <c r="G164" s="113"/>
      <c r="H164" s="113"/>
      <c r="I164" s="113"/>
      <c r="J164" s="111"/>
      <c r="K164" s="111"/>
      <c r="L164" s="237">
        <f>C6</f>
        <v>0.25</v>
      </c>
      <c r="M164" s="238"/>
      <c r="N164" s="238"/>
      <c r="O164" s="238">
        <f>O162*L164</f>
        <v>0</v>
      </c>
      <c r="P164" s="238">
        <f>O164+M164</f>
        <v>0</v>
      </c>
      <c r="Q164" s="239">
        <f>P164</f>
        <v>0</v>
      </c>
      <c r="U164" s="230"/>
    </row>
    <row r="165" spans="1:21" ht="16.8" thickTop="1" thickBot="1" x14ac:dyDescent="0.3">
      <c r="A165" s="235" t="s">
        <v>75</v>
      </c>
      <c r="B165" s="236"/>
      <c r="C165" s="111"/>
      <c r="D165" s="111"/>
      <c r="E165" s="112"/>
      <c r="F165" s="111"/>
      <c r="G165" s="113"/>
      <c r="H165" s="113"/>
      <c r="I165" s="113"/>
      <c r="J165" s="111"/>
      <c r="K165" s="111"/>
      <c r="L165" s="237">
        <f>C7</f>
        <v>0.25</v>
      </c>
      <c r="M165" s="238">
        <f>M162*L165</f>
        <v>0</v>
      </c>
      <c r="N165" s="238"/>
      <c r="O165" s="238"/>
      <c r="P165" s="238">
        <f>O165+M165</f>
        <v>0</v>
      </c>
      <c r="Q165" s="239">
        <f>P165</f>
        <v>0</v>
      </c>
      <c r="U165" s="230"/>
    </row>
    <row r="166" spans="1:21" ht="16.8" thickTop="1" thickBot="1" x14ac:dyDescent="0.3">
      <c r="A166" s="332" t="s">
        <v>71</v>
      </c>
      <c r="B166" s="333"/>
      <c r="C166" s="111"/>
      <c r="D166" s="111"/>
      <c r="E166" s="112"/>
      <c r="F166" s="111"/>
      <c r="G166" s="113"/>
      <c r="H166" s="113"/>
      <c r="I166" s="113"/>
      <c r="J166" s="111"/>
      <c r="K166" s="111"/>
      <c r="L166" s="237">
        <f>C8</f>
        <v>1.4999999999999999E-2</v>
      </c>
      <c r="M166" s="238">
        <f>(M162+M163+M164+M165)*L166</f>
        <v>0</v>
      </c>
      <c r="N166" s="238"/>
      <c r="O166" s="238">
        <f>(O162+O163+O164+O165)*L166</f>
        <v>0</v>
      </c>
      <c r="P166" s="238">
        <f>O166+M166</f>
        <v>0</v>
      </c>
      <c r="Q166" s="239">
        <f>P166</f>
        <v>0</v>
      </c>
      <c r="U166" s="230"/>
    </row>
    <row r="167" spans="1:21" ht="16.8" thickTop="1" thickBot="1" x14ac:dyDescent="0.3">
      <c r="A167" s="334" t="s">
        <v>37</v>
      </c>
      <c r="B167" s="335"/>
      <c r="C167" s="114"/>
      <c r="D167" s="114"/>
      <c r="E167" s="115"/>
      <c r="F167" s="114"/>
      <c r="G167" s="116"/>
      <c r="H167" s="116"/>
      <c r="I167" s="116"/>
      <c r="J167" s="114"/>
      <c r="K167" s="114"/>
      <c r="L167" s="240"/>
      <c r="M167" s="241">
        <f>SUM(M161:M165)</f>
        <v>0</v>
      </c>
      <c r="N167" s="240"/>
      <c r="O167" s="241">
        <f>SUM(O161:O165)</f>
        <v>0</v>
      </c>
      <c r="P167" s="241">
        <f>SUM(P161:P165)</f>
        <v>0</v>
      </c>
      <c r="Q167" s="242">
        <f>SUM(Q161:Q165)</f>
        <v>0</v>
      </c>
      <c r="U167" s="231"/>
    </row>
    <row r="168" spans="1:21" ht="46.8" customHeight="1" thickTop="1" thickBot="1" x14ac:dyDescent="0.3">
      <c r="A168" s="334"/>
      <c r="B168" s="335"/>
      <c r="C168" s="336" t="s">
        <v>209</v>
      </c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  <c r="Q168" s="338"/>
      <c r="U168" s="231"/>
    </row>
    <row r="169" spans="1:21" x14ac:dyDescent="0.25">
      <c r="A169" s="11"/>
      <c r="E169" s="55"/>
      <c r="G169" s="6"/>
      <c r="H169" s="9"/>
      <c r="P169" s="9"/>
    </row>
    <row r="170" spans="1:21" x14ac:dyDescent="0.25">
      <c r="A170" s="11"/>
      <c r="E170" s="55"/>
      <c r="G170" s="6"/>
      <c r="H170" s="9"/>
      <c r="P170" s="9"/>
    </row>
    <row r="171" spans="1:21" x14ac:dyDescent="0.25">
      <c r="A171" s="11"/>
      <c r="E171" s="55"/>
      <c r="G171" s="6"/>
      <c r="H171" s="9"/>
      <c r="P171" s="9"/>
    </row>
    <row r="172" spans="1:21" x14ac:dyDescent="0.25">
      <c r="A172" s="11"/>
      <c r="E172" s="55"/>
      <c r="G172" s="6"/>
      <c r="H172" s="9"/>
      <c r="P172" s="9"/>
    </row>
    <row r="173" spans="1:21" x14ac:dyDescent="0.25">
      <c r="A173" s="11"/>
      <c r="E173" s="55"/>
      <c r="G173" s="6"/>
      <c r="H173" s="9"/>
      <c r="M173" s="298"/>
      <c r="P173" s="9"/>
    </row>
    <row r="174" spans="1:21" x14ac:dyDescent="0.25">
      <c r="A174" s="11"/>
      <c r="E174" s="55"/>
      <c r="G174" s="6"/>
      <c r="H174" s="9"/>
      <c r="P174" s="9"/>
    </row>
    <row r="175" spans="1:21" x14ac:dyDescent="0.25">
      <c r="A175" s="11"/>
      <c r="E175" s="55"/>
      <c r="G175" s="6"/>
      <c r="H175" s="9"/>
      <c r="P175" s="9"/>
    </row>
    <row r="176" spans="1:21" x14ac:dyDescent="0.25">
      <c r="A176" s="11"/>
      <c r="E176" s="55"/>
      <c r="G176" s="6"/>
      <c r="H176" s="9"/>
      <c r="P176" s="9"/>
    </row>
    <row r="177" spans="1:16" x14ac:dyDescent="0.25">
      <c r="A177" s="11"/>
      <c r="E177" s="55"/>
      <c r="G177" s="6"/>
      <c r="H177" s="9"/>
      <c r="P177" s="9"/>
    </row>
    <row r="178" spans="1:16" x14ac:dyDescent="0.25">
      <c r="A178" s="11"/>
      <c r="E178" s="55"/>
      <c r="G178" s="6"/>
      <c r="H178" s="9"/>
      <c r="P178" s="9"/>
    </row>
    <row r="179" spans="1:16" x14ac:dyDescent="0.25">
      <c r="A179" s="11"/>
      <c r="E179" s="55"/>
      <c r="G179" s="6"/>
      <c r="H179" s="9"/>
      <c r="P179" s="9"/>
    </row>
    <row r="180" spans="1:16" x14ac:dyDescent="0.25">
      <c r="A180" s="11"/>
      <c r="E180" s="55"/>
      <c r="G180" s="6"/>
      <c r="H180" s="9"/>
      <c r="P180" s="9"/>
    </row>
    <row r="181" spans="1:16" x14ac:dyDescent="0.25">
      <c r="A181" s="11"/>
      <c r="E181" s="55"/>
      <c r="G181" s="6"/>
      <c r="H181" s="9"/>
      <c r="P181" s="9"/>
    </row>
    <row r="182" spans="1:16" x14ac:dyDescent="0.25">
      <c r="A182" s="11"/>
      <c r="G182" s="6"/>
      <c r="P182" s="9"/>
    </row>
    <row r="183" spans="1:16" x14ac:dyDescent="0.25">
      <c r="A183" s="11"/>
      <c r="G183" s="6"/>
      <c r="H183" s="9"/>
      <c r="L183" s="9"/>
      <c r="M183" s="9"/>
      <c r="N183" s="9"/>
      <c r="O183" s="9"/>
      <c r="P183" s="9"/>
    </row>
    <row r="184" spans="1:16" x14ac:dyDescent="0.25">
      <c r="A184" s="11"/>
      <c r="G184" s="6"/>
      <c r="H184" s="9"/>
      <c r="L184" s="9"/>
      <c r="M184" s="9"/>
      <c r="N184" s="9"/>
      <c r="O184" s="9"/>
      <c r="P184" s="9"/>
    </row>
    <row r="185" spans="1:16" x14ac:dyDescent="0.25">
      <c r="G185" s="6"/>
      <c r="H185" s="9"/>
      <c r="L185" s="9"/>
      <c r="M185" s="9"/>
      <c r="N185" s="9"/>
      <c r="O185" s="9"/>
      <c r="P185" s="9"/>
    </row>
    <row r="186" spans="1:16" x14ac:dyDescent="0.25">
      <c r="G186" s="10"/>
      <c r="L186" s="9"/>
      <c r="M186" s="9"/>
      <c r="N186" s="9"/>
      <c r="O186" s="9"/>
      <c r="P186" s="9"/>
    </row>
    <row r="187" spans="1:16" x14ac:dyDescent="0.25">
      <c r="G187" s="98"/>
    </row>
  </sheetData>
  <mergeCells count="7">
    <mergeCell ref="A162:B162"/>
    <mergeCell ref="A163:B163"/>
    <mergeCell ref="A168:B168"/>
    <mergeCell ref="A166:B166"/>
    <mergeCell ref="A167:B167"/>
    <mergeCell ref="C168:Q168"/>
    <mergeCell ref="A2:Q2"/>
  </mergeCells>
  <dataValidations disablePrompts="1" count="1">
    <dataValidation type="list" allowBlank="1" showInputMessage="1" showErrorMessage="1" sqref="G205:G226 E203:E226 E169:E201 E162:E167 G162:G167 G169:G201" xr:uid="{00000000-0002-0000-0200-000000000000}">
      <formula1>#REF!</formula1>
    </dataValidation>
  </dataValidations>
  <hyperlinks>
    <hyperlink ref="B3:D3" location="'COST SUMMARY'!A1" display="CLICK HERE TO GO BACK TO COST SUMMARY" xr:uid="{00000000-0004-0000-0200-000000000000}"/>
  </hyperlinks>
  <printOptions horizontalCentered="1"/>
  <pageMargins left="0.43307086614173201" right="0.43307086614173201" top="0.39370078740157499" bottom="0.39370078740157499" header="0.196850393700787" footer="0.196850393700787"/>
  <pageSetup paperSize="9" scale="29" orientation="portrait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U46"/>
  <sheetViews>
    <sheetView tabSelected="1" zoomScale="50" zoomScaleNormal="50" zoomScaleSheetLayoutView="40" workbookViewId="0">
      <pane ySplit="1" topLeftCell="A2" activePane="bottomLeft" state="frozen"/>
      <selection pane="bottomLeft" activeCell="E32" sqref="E32"/>
    </sheetView>
  </sheetViews>
  <sheetFormatPr defaultColWidth="8.90625" defaultRowHeight="15.6" x14ac:dyDescent="0.25"/>
  <cols>
    <col min="1" max="1" width="5.36328125" style="6" customWidth="1"/>
    <col min="2" max="2" width="15.6328125" style="6" customWidth="1"/>
    <col min="3" max="3" width="15.81640625" style="6" customWidth="1"/>
    <col min="4" max="4" width="15.6328125" style="6" customWidth="1"/>
    <col min="5" max="5" width="58.08984375" style="8" customWidth="1"/>
    <col min="6" max="6" width="10" style="6" customWidth="1"/>
    <col min="7" max="7" width="10.81640625" style="7" customWidth="1"/>
    <col min="8" max="8" width="10.1796875" style="7" customWidth="1"/>
    <col min="9" max="9" width="13.453125" style="7" customWidth="1"/>
    <col min="10" max="10" width="12.08984375" style="6" customWidth="1"/>
    <col min="11" max="11" width="13.1796875" style="6" customWidth="1"/>
    <col min="12" max="12" width="12.08984375" style="8" customWidth="1"/>
    <col min="13" max="13" width="11.453125" style="8" customWidth="1"/>
    <col min="14" max="14" width="12.08984375" style="8" customWidth="1"/>
    <col min="15" max="15" width="14" style="8" customWidth="1"/>
    <col min="16" max="16" width="15" style="8" customWidth="1"/>
    <col min="17" max="17" width="15.90625" style="1" customWidth="1"/>
    <col min="18" max="18" width="13.6328125" style="1" customWidth="1"/>
    <col min="19" max="20" width="8.90625" style="1"/>
    <col min="21" max="21" width="10.453125" style="128" hidden="1" customWidth="1"/>
    <col min="22" max="16384" width="8.90625" style="1"/>
  </cols>
  <sheetData>
    <row r="1" spans="1:21" s="5" customFormat="1" ht="47.4" thickBot="1" x14ac:dyDescent="0.3">
      <c r="A1" s="208" t="s">
        <v>2</v>
      </c>
      <c r="B1" s="209" t="s">
        <v>10</v>
      </c>
      <c r="C1" s="209" t="s">
        <v>15</v>
      </c>
      <c r="D1" s="209" t="s">
        <v>11</v>
      </c>
      <c r="E1" s="210" t="s">
        <v>1</v>
      </c>
      <c r="F1" s="209" t="s">
        <v>0</v>
      </c>
      <c r="G1" s="210" t="s">
        <v>3</v>
      </c>
      <c r="H1" s="210" t="s">
        <v>13</v>
      </c>
      <c r="I1" s="210" t="s">
        <v>12</v>
      </c>
      <c r="J1" s="209" t="s">
        <v>26</v>
      </c>
      <c r="K1" s="209" t="s">
        <v>27</v>
      </c>
      <c r="L1" s="209" t="s">
        <v>29</v>
      </c>
      <c r="M1" s="209" t="s">
        <v>22</v>
      </c>
      <c r="N1" s="209" t="s">
        <v>14</v>
      </c>
      <c r="O1" s="209" t="s">
        <v>21</v>
      </c>
      <c r="P1" s="209" t="s">
        <v>5</v>
      </c>
      <c r="Q1" s="211" t="s">
        <v>38</v>
      </c>
      <c r="R1" s="4"/>
      <c r="S1" s="4"/>
      <c r="T1" s="4"/>
      <c r="U1" s="228" t="s">
        <v>72</v>
      </c>
    </row>
    <row r="2" spans="1:21" s="3" customFormat="1" ht="25.2" thickBot="1" x14ac:dyDescent="0.45">
      <c r="A2" s="212" t="s">
        <v>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4"/>
      <c r="U2" s="327" t="s">
        <v>73</v>
      </c>
    </row>
    <row r="3" spans="1:21" ht="21.6" thickBot="1" x14ac:dyDescent="0.45">
      <c r="A3" s="70"/>
      <c r="B3" s="136" t="s">
        <v>67</v>
      </c>
      <c r="C3" s="136"/>
      <c r="D3" s="136"/>
      <c r="E3" s="137"/>
      <c r="F3" s="15"/>
      <c r="G3" s="15"/>
      <c r="H3" s="15"/>
      <c r="I3" s="15"/>
      <c r="J3" s="15"/>
      <c r="K3" s="15"/>
      <c r="L3" s="15"/>
      <c r="M3" s="32"/>
      <c r="N3" s="32"/>
      <c r="O3" s="32"/>
      <c r="P3" s="32"/>
      <c r="Q3" s="71"/>
      <c r="U3" s="328"/>
    </row>
    <row r="4" spans="1:21" ht="23.4" x14ac:dyDescent="0.4">
      <c r="A4" s="70"/>
      <c r="B4" s="138"/>
      <c r="C4" s="139" t="s">
        <v>35</v>
      </c>
      <c r="D4" s="140">
        <f>P22</f>
        <v>750</v>
      </c>
      <c r="E4" s="141"/>
      <c r="F4" s="142"/>
      <c r="G4" s="24"/>
      <c r="H4" s="156"/>
      <c r="I4" s="157"/>
      <c r="J4" s="158" t="s">
        <v>7</v>
      </c>
      <c r="K4" s="159">
        <v>44702</v>
      </c>
      <c r="L4" s="141"/>
      <c r="M4" s="141"/>
      <c r="N4" s="141"/>
      <c r="O4" s="141"/>
      <c r="P4" s="142"/>
      <c r="Q4" s="72"/>
      <c r="U4" s="328"/>
    </row>
    <row r="5" spans="1:21" ht="21" x14ac:dyDescent="0.4">
      <c r="A5" s="70"/>
      <c r="B5" s="143" t="s">
        <v>36</v>
      </c>
      <c r="C5" s="233">
        <v>0</v>
      </c>
      <c r="D5" s="144">
        <f>O22*C5</f>
        <v>0</v>
      </c>
      <c r="E5" s="232" t="s">
        <v>63</v>
      </c>
      <c r="F5" s="145"/>
      <c r="G5" s="24"/>
      <c r="H5" s="160"/>
      <c r="I5" s="161"/>
      <c r="J5" s="162" t="s">
        <v>8</v>
      </c>
      <c r="K5" s="163" t="s">
        <v>207</v>
      </c>
      <c r="L5" s="164"/>
      <c r="M5" s="164"/>
      <c r="N5" s="164"/>
      <c r="O5" s="164"/>
      <c r="P5" s="165"/>
      <c r="Q5" s="72"/>
      <c r="U5" s="328"/>
    </row>
    <row r="6" spans="1:21" ht="21" x14ac:dyDescent="0.4">
      <c r="A6" s="70"/>
      <c r="B6" s="143" t="s">
        <v>86</v>
      </c>
      <c r="C6" s="234">
        <v>0</v>
      </c>
      <c r="D6" s="144">
        <f>O23*C6</f>
        <v>0</v>
      </c>
      <c r="E6" s="232" t="s">
        <v>34</v>
      </c>
      <c r="F6" s="145"/>
      <c r="G6" s="24"/>
      <c r="H6" s="160"/>
      <c r="I6" s="161"/>
      <c r="J6" s="162" t="s">
        <v>9</v>
      </c>
      <c r="K6" s="166" t="s">
        <v>208</v>
      </c>
      <c r="L6" s="164"/>
      <c r="M6" s="164"/>
      <c r="N6" s="164"/>
      <c r="O6" s="164"/>
      <c r="P6" s="165"/>
      <c r="Q6" s="72"/>
      <c r="U6" s="328"/>
    </row>
    <row r="7" spans="1:21" ht="20.399999999999999" x14ac:dyDescent="0.35">
      <c r="A7" s="70"/>
      <c r="B7" s="143" t="s">
        <v>87</v>
      </c>
      <c r="C7" s="146">
        <v>0</v>
      </c>
      <c r="D7" s="147">
        <f>D4*C7</f>
        <v>0</v>
      </c>
      <c r="E7" s="232" t="s">
        <v>34</v>
      </c>
      <c r="F7" s="145"/>
      <c r="G7" s="24"/>
      <c r="H7" s="160"/>
      <c r="I7" s="161"/>
      <c r="J7" s="162" t="s">
        <v>30</v>
      </c>
      <c r="K7" s="167" t="s">
        <v>88</v>
      </c>
      <c r="L7" s="164"/>
      <c r="M7" s="164"/>
      <c r="N7" s="164"/>
      <c r="O7" s="164"/>
      <c r="P7" s="165"/>
      <c r="Q7" s="72"/>
      <c r="U7" s="328"/>
    </row>
    <row r="8" spans="1:21" ht="18.600000000000001" thickBot="1" x14ac:dyDescent="0.3">
      <c r="A8" s="70"/>
      <c r="B8" s="148" t="s">
        <v>48</v>
      </c>
      <c r="C8" s="149">
        <v>0</v>
      </c>
      <c r="D8" s="150">
        <f>(D4+D5+D7)*C8</f>
        <v>0</v>
      </c>
      <c r="E8" s="232" t="s">
        <v>49</v>
      </c>
      <c r="F8" s="145"/>
      <c r="G8" s="24"/>
      <c r="H8" s="160"/>
      <c r="I8" s="161"/>
      <c r="J8" s="168"/>
      <c r="K8" s="169"/>
      <c r="L8" s="164"/>
      <c r="M8" s="164"/>
      <c r="N8" s="164"/>
      <c r="O8" s="164"/>
      <c r="P8" s="165"/>
      <c r="Q8" s="72"/>
      <c r="U8" s="328"/>
    </row>
    <row r="9" spans="1:21" ht="27" thickTop="1" thickBot="1" x14ac:dyDescent="0.4">
      <c r="A9" s="70"/>
      <c r="B9" s="151"/>
      <c r="C9" s="152" t="s">
        <v>33</v>
      </c>
      <c r="D9" s="153">
        <f>D4+D5+D7+D8</f>
        <v>750</v>
      </c>
      <c r="E9" s="154"/>
      <c r="F9" s="155"/>
      <c r="G9" s="24"/>
      <c r="H9" s="160"/>
      <c r="I9" s="161"/>
      <c r="J9" s="170" t="s">
        <v>40</v>
      </c>
      <c r="K9" s="171">
        <v>0</v>
      </c>
      <c r="L9" s="164"/>
      <c r="M9" s="164"/>
      <c r="N9" s="164"/>
      <c r="O9" s="164"/>
      <c r="P9" s="165"/>
      <c r="Q9" s="72"/>
      <c r="U9" s="328"/>
    </row>
    <row r="10" spans="1:21" ht="18" x14ac:dyDescent="0.35">
      <c r="A10" s="70"/>
      <c r="B10" s="24"/>
      <c r="C10" s="24"/>
      <c r="D10" s="24"/>
      <c r="E10" s="15"/>
      <c r="F10" s="24"/>
      <c r="G10" s="24"/>
      <c r="H10" s="160"/>
      <c r="I10" s="161"/>
      <c r="J10" s="170" t="s">
        <v>41</v>
      </c>
      <c r="K10" s="172">
        <v>0</v>
      </c>
      <c r="L10" s="164"/>
      <c r="M10" s="164"/>
      <c r="N10" s="164"/>
      <c r="O10" s="164"/>
      <c r="P10" s="165"/>
      <c r="Q10" s="72"/>
      <c r="U10" s="328"/>
    </row>
    <row r="11" spans="1:21" ht="18" x14ac:dyDescent="0.35">
      <c r="A11" s="70"/>
      <c r="B11" s="24"/>
      <c r="C11" s="24"/>
      <c r="D11" s="24"/>
      <c r="E11" s="15"/>
      <c r="F11" s="24"/>
      <c r="G11" s="24"/>
      <c r="H11" s="160"/>
      <c r="I11" s="161"/>
      <c r="J11" s="173" t="s">
        <v>31</v>
      </c>
      <c r="K11" s="172">
        <v>0</v>
      </c>
      <c r="L11" s="164"/>
      <c r="M11" s="164"/>
      <c r="N11" s="164"/>
      <c r="O11" s="164"/>
      <c r="P11" s="165"/>
      <c r="Q11" s="72"/>
      <c r="U11" s="328"/>
    </row>
    <row r="12" spans="1:21" ht="18" x14ac:dyDescent="0.35">
      <c r="A12" s="70"/>
      <c r="B12" s="24"/>
      <c r="C12" s="24"/>
      <c r="D12" s="24"/>
      <c r="E12" s="15"/>
      <c r="F12" s="24"/>
      <c r="G12" s="24"/>
      <c r="H12" s="160"/>
      <c r="I12" s="161"/>
      <c r="J12" s="173" t="s">
        <v>32</v>
      </c>
      <c r="K12" s="172"/>
      <c r="L12" s="164"/>
      <c r="M12" s="164"/>
      <c r="N12" s="164"/>
      <c r="O12" s="164"/>
      <c r="P12" s="165"/>
      <c r="Q12" s="72"/>
      <c r="U12" s="328"/>
    </row>
    <row r="13" spans="1:21" ht="18" x14ac:dyDescent="0.35">
      <c r="A13" s="70"/>
      <c r="B13" s="24"/>
      <c r="C13" s="24"/>
      <c r="D13" s="24"/>
      <c r="E13" s="15"/>
      <c r="F13" s="24"/>
      <c r="G13" s="24"/>
      <c r="H13" s="160"/>
      <c r="I13" s="161"/>
      <c r="J13" s="173" t="s">
        <v>42</v>
      </c>
      <c r="K13" s="172">
        <v>0</v>
      </c>
      <c r="L13" s="164"/>
      <c r="M13" s="164"/>
      <c r="N13" s="164"/>
      <c r="O13" s="164"/>
      <c r="P13" s="165"/>
      <c r="Q13" s="72"/>
      <c r="U13" s="328"/>
    </row>
    <row r="14" spans="1:21" ht="18" x14ac:dyDescent="0.35">
      <c r="A14" s="70"/>
      <c r="B14" s="24"/>
      <c r="C14" s="24"/>
      <c r="D14" s="24"/>
      <c r="E14" s="15"/>
      <c r="F14" s="24"/>
      <c r="G14" s="24"/>
      <c r="H14" s="160"/>
      <c r="I14" s="161"/>
      <c r="J14" s="173" t="s">
        <v>43</v>
      </c>
      <c r="K14" s="172">
        <v>0</v>
      </c>
      <c r="L14" s="164"/>
      <c r="M14" s="164"/>
      <c r="N14" s="164"/>
      <c r="O14" s="164"/>
      <c r="P14" s="165"/>
      <c r="Q14" s="72"/>
      <c r="U14" s="328"/>
    </row>
    <row r="15" spans="1:21" ht="18.600000000000001" thickBot="1" x14ac:dyDescent="0.4">
      <c r="A15" s="70"/>
      <c r="B15" s="24"/>
      <c r="C15" s="24"/>
      <c r="D15" s="24"/>
      <c r="E15" s="15"/>
      <c r="F15" s="24"/>
      <c r="G15" s="24"/>
      <c r="H15" s="174"/>
      <c r="I15" s="175"/>
      <c r="J15" s="176"/>
      <c r="K15" s="177"/>
      <c r="L15" s="154"/>
      <c r="M15" s="154"/>
      <c r="N15" s="154"/>
      <c r="O15" s="154"/>
      <c r="P15" s="155"/>
      <c r="Q15" s="72"/>
      <c r="U15" s="328"/>
    </row>
    <row r="16" spans="1:21" ht="16.5" customHeight="1" thickBot="1" x14ac:dyDescent="0.3">
      <c r="A16" s="70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73"/>
      <c r="R16" s="7"/>
      <c r="U16" s="328"/>
    </row>
    <row r="17" spans="1:21" s="5" customFormat="1" ht="47.4" thickBot="1" x14ac:dyDescent="0.3">
      <c r="A17" s="208" t="s">
        <v>2</v>
      </c>
      <c r="B17" s="209" t="s">
        <v>10</v>
      </c>
      <c r="C17" s="209" t="s">
        <v>15</v>
      </c>
      <c r="D17" s="209" t="s">
        <v>11</v>
      </c>
      <c r="E17" s="210" t="s">
        <v>1</v>
      </c>
      <c r="F17" s="209" t="s">
        <v>0</v>
      </c>
      <c r="G17" s="210" t="s">
        <v>3</v>
      </c>
      <c r="H17" s="210" t="s">
        <v>13</v>
      </c>
      <c r="I17" s="210" t="s">
        <v>12</v>
      </c>
      <c r="J17" s="209" t="s">
        <v>26</v>
      </c>
      <c r="K17" s="209" t="s">
        <v>27</v>
      </c>
      <c r="L17" s="209" t="s">
        <v>29</v>
      </c>
      <c r="M17" s="209" t="s">
        <v>22</v>
      </c>
      <c r="N17" s="209" t="s">
        <v>14</v>
      </c>
      <c r="O17" s="209" t="s">
        <v>21</v>
      </c>
      <c r="P17" s="210" t="s">
        <v>5</v>
      </c>
      <c r="Q17" s="215" t="s">
        <v>38</v>
      </c>
      <c r="R17" s="4"/>
      <c r="S17" s="4"/>
      <c r="T17" s="4"/>
      <c r="U17" s="329"/>
    </row>
    <row r="18" spans="1:21" s="12" customFormat="1" ht="20.100000000000001" customHeight="1" thickBot="1" x14ac:dyDescent="0.3">
      <c r="A18" s="74"/>
      <c r="B18" s="66"/>
      <c r="C18" s="66"/>
      <c r="D18" s="66" t="s">
        <v>20</v>
      </c>
      <c r="E18" s="67" t="s">
        <v>55</v>
      </c>
      <c r="F18" s="69"/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75">
        <f>SUM(P19:P20)</f>
        <v>750</v>
      </c>
      <c r="U18" s="228" t="s">
        <v>72</v>
      </c>
    </row>
    <row r="19" spans="1:21" s="12" customFormat="1" x14ac:dyDescent="0.25">
      <c r="A19" s="76"/>
      <c r="B19" s="54"/>
      <c r="C19" s="54"/>
      <c r="D19" s="131"/>
      <c r="E19" s="134"/>
      <c r="F19" s="81"/>
      <c r="G19" s="78"/>
      <c r="H19" s="79"/>
      <c r="I19" s="80"/>
      <c r="J19" s="216"/>
      <c r="K19" s="81"/>
      <c r="L19" s="222"/>
      <c r="M19" s="82"/>
      <c r="N19" s="216"/>
      <c r="O19" s="83"/>
      <c r="P19" s="84"/>
      <c r="Q19" s="85"/>
      <c r="U19" s="229"/>
    </row>
    <row r="20" spans="1:21" s="12" customFormat="1" x14ac:dyDescent="0.25">
      <c r="A20" s="258">
        <f>IF(I20&lt;&gt;"",1+MAX($A$19:A19),"")</f>
        <v>1</v>
      </c>
      <c r="B20" s="94"/>
      <c r="C20" s="94"/>
      <c r="D20" s="132"/>
      <c r="E20" s="259" t="s">
        <v>91</v>
      </c>
      <c r="F20" s="260" t="s">
        <v>18</v>
      </c>
      <c r="G20" s="261">
        <v>1</v>
      </c>
      <c r="H20" s="120">
        <v>0</v>
      </c>
      <c r="I20" s="262">
        <f>(G20*(1+H20))</f>
        <v>1</v>
      </c>
      <c r="J20" s="263"/>
      <c r="K20" s="95">
        <f>J20*I20</f>
        <v>0</v>
      </c>
      <c r="L20" s="264"/>
      <c r="M20" s="265">
        <f>L20*K20</f>
        <v>0</v>
      </c>
      <c r="N20" s="266"/>
      <c r="O20" s="267">
        <f t="shared" ref="O20" si="0">N20*I20</f>
        <v>0</v>
      </c>
      <c r="P20" s="268">
        <v>750</v>
      </c>
      <c r="Q20" s="85"/>
      <c r="U20" s="227"/>
    </row>
    <row r="21" spans="1:21" s="12" customFormat="1" ht="16.2" thickBot="1" x14ac:dyDescent="0.3">
      <c r="A21" s="117" t="str">
        <f>IF(I21&lt;&gt;"",1+MAX($A$18:A20),"")</f>
        <v/>
      </c>
      <c r="B21" s="99"/>
      <c r="C21" s="99"/>
      <c r="D21" s="99"/>
      <c r="E21" s="100"/>
      <c r="F21" s="104"/>
      <c r="G21" s="101"/>
      <c r="H21" s="102"/>
      <c r="I21" s="103"/>
      <c r="J21" s="220"/>
      <c r="K21" s="105"/>
      <c r="L21" s="223"/>
      <c r="M21" s="106"/>
      <c r="N21" s="226"/>
      <c r="O21" s="107"/>
      <c r="P21" s="108"/>
      <c r="Q21" s="109"/>
      <c r="U21" s="230"/>
    </row>
    <row r="22" spans="1:21" ht="16.2" thickBot="1" x14ac:dyDescent="0.3">
      <c r="A22" s="330" t="s">
        <v>4</v>
      </c>
      <c r="B22" s="331"/>
      <c r="C22" s="18"/>
      <c r="D22" s="18"/>
      <c r="E22" s="20"/>
      <c r="F22" s="20"/>
      <c r="G22" s="19"/>
      <c r="H22" s="19"/>
      <c r="I22" s="19"/>
      <c r="J22" s="21" t="s">
        <v>39</v>
      </c>
      <c r="K22" s="123">
        <f>SUM(K18:K21)</f>
        <v>0</v>
      </c>
      <c r="L22" s="20" t="s">
        <v>24</v>
      </c>
      <c r="M22" s="123">
        <f>SUM(M18:M21)</f>
        <v>0</v>
      </c>
      <c r="N22" s="20" t="s">
        <v>23</v>
      </c>
      <c r="O22" s="123">
        <f>SUM(O18:O21)</f>
        <v>0</v>
      </c>
      <c r="P22" s="110">
        <f>SUM(P18:P21)</f>
        <v>750</v>
      </c>
      <c r="Q22" s="110">
        <f>SUM(Q18:Q21)</f>
        <v>750</v>
      </c>
      <c r="U22" s="230"/>
    </row>
    <row r="23" spans="1:21" ht="16.8" thickTop="1" thickBot="1" x14ac:dyDescent="0.3">
      <c r="A23" s="332" t="s">
        <v>44</v>
      </c>
      <c r="B23" s="333"/>
      <c r="C23" s="111"/>
      <c r="D23" s="111"/>
      <c r="E23" s="112"/>
      <c r="F23" s="111"/>
      <c r="G23" s="113"/>
      <c r="H23" s="113"/>
      <c r="I23" s="113"/>
      <c r="J23" s="111"/>
      <c r="K23" s="111"/>
      <c r="L23" s="237">
        <v>0</v>
      </c>
      <c r="M23" s="238"/>
      <c r="N23" s="238"/>
      <c r="O23" s="238">
        <f>O22*L23</f>
        <v>0</v>
      </c>
      <c r="P23" s="238">
        <f>O23+M23</f>
        <v>0</v>
      </c>
      <c r="Q23" s="239">
        <f>P23</f>
        <v>0</v>
      </c>
      <c r="U23" s="230"/>
    </row>
    <row r="24" spans="1:21" ht="16.8" thickTop="1" thickBot="1" x14ac:dyDescent="0.3">
      <c r="A24" s="235" t="s">
        <v>74</v>
      </c>
      <c r="B24" s="236"/>
      <c r="C24" s="111"/>
      <c r="D24" s="111"/>
      <c r="E24" s="112"/>
      <c r="F24" s="111"/>
      <c r="G24" s="113"/>
      <c r="H24" s="113"/>
      <c r="I24" s="113"/>
      <c r="J24" s="111"/>
      <c r="K24" s="111"/>
      <c r="L24" s="237">
        <v>0</v>
      </c>
      <c r="M24" s="238"/>
      <c r="N24" s="238"/>
      <c r="O24" s="238">
        <f>O22*L24</f>
        <v>0</v>
      </c>
      <c r="P24" s="238">
        <f>O24+M24</f>
        <v>0</v>
      </c>
      <c r="Q24" s="239">
        <f>P24</f>
        <v>0</v>
      </c>
      <c r="U24" s="230"/>
    </row>
    <row r="25" spans="1:21" ht="16.8" thickTop="1" thickBot="1" x14ac:dyDescent="0.3">
      <c r="A25" s="235" t="s">
        <v>75</v>
      </c>
      <c r="B25" s="236"/>
      <c r="C25" s="111"/>
      <c r="D25" s="111"/>
      <c r="E25" s="112"/>
      <c r="F25" s="111"/>
      <c r="G25" s="113"/>
      <c r="H25" s="113"/>
      <c r="I25" s="113"/>
      <c r="J25" s="111"/>
      <c r="K25" s="111"/>
      <c r="L25" s="237">
        <v>0</v>
      </c>
      <c r="M25" s="238">
        <f>M22*L25</f>
        <v>0</v>
      </c>
      <c r="N25" s="238"/>
      <c r="O25" s="238"/>
      <c r="P25" s="238">
        <f>O25+M25</f>
        <v>0</v>
      </c>
      <c r="Q25" s="239">
        <f>P25</f>
        <v>0</v>
      </c>
      <c r="U25" s="230"/>
    </row>
    <row r="26" spans="1:21" ht="16.8" thickTop="1" thickBot="1" x14ac:dyDescent="0.3">
      <c r="A26" s="332" t="s">
        <v>71</v>
      </c>
      <c r="B26" s="333"/>
      <c r="C26" s="111"/>
      <c r="D26" s="111"/>
      <c r="E26" s="112"/>
      <c r="F26" s="111"/>
      <c r="G26" s="113"/>
      <c r="H26" s="113"/>
      <c r="I26" s="113"/>
      <c r="J26" s="111"/>
      <c r="K26" s="111"/>
      <c r="L26" s="237">
        <v>0</v>
      </c>
      <c r="M26" s="238">
        <f>(M22+M23+M24+M25)*L26</f>
        <v>0</v>
      </c>
      <c r="N26" s="238"/>
      <c r="O26" s="238">
        <f>(O22+O23+O24+O25)*L26</f>
        <v>0</v>
      </c>
      <c r="P26" s="238">
        <f>O26+M26</f>
        <v>0</v>
      </c>
      <c r="Q26" s="239">
        <f>P26</f>
        <v>0</v>
      </c>
      <c r="U26" s="230"/>
    </row>
    <row r="27" spans="1:21" ht="16.8" thickTop="1" thickBot="1" x14ac:dyDescent="0.3">
      <c r="A27" s="334" t="s">
        <v>37</v>
      </c>
      <c r="B27" s="335"/>
      <c r="C27" s="114"/>
      <c r="D27" s="114"/>
      <c r="E27" s="115"/>
      <c r="F27" s="114"/>
      <c r="G27" s="116"/>
      <c r="H27" s="116"/>
      <c r="I27" s="116"/>
      <c r="J27" s="114"/>
      <c r="K27" s="114"/>
      <c r="L27" s="240"/>
      <c r="M27" s="241">
        <f>SUM(M22:M26)</f>
        <v>0</v>
      </c>
      <c r="N27" s="240"/>
      <c r="O27" s="241">
        <f>SUM(O22:O26)</f>
        <v>0</v>
      </c>
      <c r="P27" s="241">
        <f>SUM(P22:P26)</f>
        <v>750</v>
      </c>
      <c r="Q27" s="242">
        <f>SUM(Q22:Q26)</f>
        <v>750</v>
      </c>
      <c r="U27" s="231"/>
    </row>
    <row r="28" spans="1:21" x14ac:dyDescent="0.25">
      <c r="A28" s="11"/>
      <c r="E28" s="55"/>
      <c r="G28" s="6"/>
      <c r="H28" s="9"/>
      <c r="P28" s="9"/>
    </row>
    <row r="29" spans="1:21" x14ac:dyDescent="0.25">
      <c r="A29" s="11"/>
      <c r="E29" s="55"/>
      <c r="G29" s="6"/>
      <c r="H29" s="9"/>
      <c r="P29" s="9"/>
    </row>
    <row r="30" spans="1:21" x14ac:dyDescent="0.25">
      <c r="A30" s="11"/>
      <c r="E30" s="55"/>
      <c r="G30" s="6"/>
      <c r="H30" s="9"/>
      <c r="P30" s="9"/>
    </row>
    <row r="31" spans="1:21" x14ac:dyDescent="0.25">
      <c r="A31" s="11"/>
      <c r="E31" s="55"/>
      <c r="G31" s="6"/>
      <c r="H31" s="9"/>
      <c r="P31" s="9"/>
    </row>
    <row r="32" spans="1:21" x14ac:dyDescent="0.25">
      <c r="A32" s="11"/>
      <c r="E32" s="55"/>
      <c r="G32" s="6"/>
      <c r="H32" s="9"/>
      <c r="P32" s="9"/>
    </row>
    <row r="33" spans="1:16" x14ac:dyDescent="0.25">
      <c r="A33" s="11"/>
      <c r="E33" s="55"/>
      <c r="G33" s="6"/>
      <c r="H33" s="9"/>
      <c r="P33" s="9"/>
    </row>
    <row r="34" spans="1:16" x14ac:dyDescent="0.25">
      <c r="A34" s="11"/>
      <c r="E34" s="55"/>
      <c r="G34" s="6"/>
      <c r="H34" s="9"/>
      <c r="P34" s="9"/>
    </row>
    <row r="35" spans="1:16" x14ac:dyDescent="0.25">
      <c r="A35" s="11"/>
      <c r="E35" s="55"/>
      <c r="G35" s="6"/>
      <c r="H35" s="9"/>
      <c r="P35" s="9"/>
    </row>
    <row r="36" spans="1:16" x14ac:dyDescent="0.25">
      <c r="A36" s="11"/>
      <c r="E36" s="55"/>
      <c r="G36" s="6"/>
      <c r="H36" s="9"/>
      <c r="P36" s="9"/>
    </row>
    <row r="37" spans="1:16" x14ac:dyDescent="0.25">
      <c r="A37" s="11"/>
      <c r="E37" s="55"/>
      <c r="G37" s="6"/>
      <c r="H37" s="9"/>
      <c r="P37" s="9"/>
    </row>
    <row r="38" spans="1:16" x14ac:dyDescent="0.25">
      <c r="A38" s="11"/>
      <c r="E38" s="55"/>
      <c r="G38" s="6"/>
      <c r="H38" s="9"/>
      <c r="P38" s="9"/>
    </row>
    <row r="39" spans="1:16" x14ac:dyDescent="0.25">
      <c r="A39" s="11"/>
      <c r="E39" s="55"/>
      <c r="G39" s="6"/>
      <c r="H39" s="9"/>
      <c r="P39" s="9"/>
    </row>
    <row r="40" spans="1:16" x14ac:dyDescent="0.25">
      <c r="A40" s="11"/>
      <c r="E40" s="55"/>
      <c r="G40" s="6"/>
      <c r="H40" s="9"/>
      <c r="P40" s="9"/>
    </row>
    <row r="41" spans="1:16" x14ac:dyDescent="0.25">
      <c r="A41" s="11"/>
      <c r="G41" s="6"/>
      <c r="P41" s="9"/>
    </row>
    <row r="42" spans="1:16" x14ac:dyDescent="0.25">
      <c r="A42" s="11"/>
      <c r="G42" s="6"/>
      <c r="H42" s="9"/>
      <c r="L42" s="9"/>
      <c r="M42" s="9"/>
      <c r="N42" s="9"/>
      <c r="O42" s="9"/>
      <c r="P42" s="9"/>
    </row>
    <row r="43" spans="1:16" x14ac:dyDescent="0.25">
      <c r="A43" s="11"/>
      <c r="G43" s="6"/>
      <c r="H43" s="9"/>
      <c r="L43" s="9"/>
      <c r="M43" s="9"/>
      <c r="N43" s="9"/>
      <c r="O43" s="9"/>
      <c r="P43" s="9"/>
    </row>
    <row r="44" spans="1:16" x14ac:dyDescent="0.25">
      <c r="G44" s="6"/>
      <c r="H44" s="9"/>
      <c r="L44" s="9"/>
      <c r="M44" s="9"/>
      <c r="N44" s="9"/>
      <c r="O44" s="9"/>
      <c r="P44" s="9"/>
    </row>
    <row r="45" spans="1:16" x14ac:dyDescent="0.25">
      <c r="G45" s="10"/>
      <c r="L45" s="9"/>
      <c r="M45" s="9"/>
      <c r="N45" s="9"/>
      <c r="O45" s="9"/>
      <c r="P45" s="9"/>
    </row>
    <row r="46" spans="1:16" x14ac:dyDescent="0.25">
      <c r="G46" s="98"/>
    </row>
  </sheetData>
  <mergeCells count="5">
    <mergeCell ref="U2:U17"/>
    <mergeCell ref="A22:B22"/>
    <mergeCell ref="A23:B23"/>
    <mergeCell ref="A26:B26"/>
    <mergeCell ref="A27:B27"/>
  </mergeCells>
  <dataValidations count="2">
    <dataValidation type="list" allowBlank="1" showInputMessage="1" showErrorMessage="1" sqref="G57:G58 G23:G26 G68 G60 G41 G43:G44 G49:G50 G28 G46:G47 G76:G77 G73:G74 G53:G54" xr:uid="{00000000-0002-0000-0300-000000000000}">
      <formula1>#REF!</formula1>
    </dataValidation>
    <dataValidation type="list" allowBlank="1" showInputMessage="1" showErrorMessage="1" sqref="G48 G51:G52 G55:G56 G59 G75 G78:G85 G64:G67 G42 G27 G45 G69:G72 G21:G22 G29:G40 E62:E85 E21:E60" xr:uid="{00000000-0002-0000-0300-000001000000}">
      <formula1>#REF!</formula1>
    </dataValidation>
  </dataValidations>
  <hyperlinks>
    <hyperlink ref="B3:D3" location="'COST SUMMARY'!A1" display="CLICK HERE TO GO BACK TO COST SUMMARY" xr:uid="{00000000-0004-0000-0300-000000000000}"/>
  </hyperlinks>
  <printOptions horizontalCentered="1"/>
  <pageMargins left="0.43307086614173201" right="0.43307086614173201" top="0.39370078740157499" bottom="0.39370078740157499" header="0.196850393700787" footer="0.196850393700787"/>
  <pageSetup paperSize="9" scale="29" orientation="portrait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A58F6989-6C18-46D5-A6A5-A4FC2B9E22DB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BID FORM</vt:lpstr>
      <vt:lpstr>COST SUMMARY</vt:lpstr>
      <vt:lpstr>BASE BID</vt:lpstr>
      <vt:lpstr>ALLOWANCES</vt:lpstr>
      <vt:lpstr>ALLOWANCES!Print_Area</vt:lpstr>
      <vt:lpstr>'BASE BID'!Print_Area</vt:lpstr>
      <vt:lpstr>'BID FORM'!Print_Area</vt:lpstr>
      <vt:lpstr>'COST SUMMARY'!Print_Area</vt:lpstr>
      <vt:lpstr>ALLOWANCES!Print_Titles</vt:lpstr>
      <vt:lpstr>'BASE BID'!Print_Titles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2013-07-08T09:36:48Z</dcterms:created>
  <dcterms:modified xsi:type="dcterms:W3CDTF">2024-10-04T18:59:19Z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{A58F6989-6C18-46D5-A6A5-A4FC2B9E22DB}</vt:lpwstr>
  </property>
</Properties>
</file>