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6530A3D1-95D9-496D-AB80-DB72D3AA5E0A}" xr6:coauthVersionLast="47" xr6:coauthVersionMax="47" xr10:uidLastSave="{00000000-0000-0000-0000-000000000000}"/>
  <bookViews>
    <workbookView xWindow="-108" yWindow="-108" windowWidth="23256" windowHeight="12456" activeTab="1" xr2:uid="{00000000-000D-0000-FFFF-FFFF00000000}"/>
  </bookViews>
  <sheets>
    <sheet name="Bid Recap &amp; Summary" sheetId="2" r:id="rId1"/>
    <sheet name="Estimate" sheetId="3" r:id="rId2"/>
  </sheets>
  <definedNames>
    <definedName name="_xlnm.Print_Area" localSheetId="0">'Bid Recap &amp; Summary'!$A$1:$L$38</definedName>
    <definedName name="_xlnm.Print_Area" localSheetId="1">Estimate!$A$1:$P$436</definedName>
    <definedName name="_xlnm.Print_Titles" localSheetId="1">Estimate!$1:$3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3" l="1"/>
  <c r="G39" i="3" s="1"/>
  <c r="E38" i="3"/>
  <c r="G38" i="3" s="1"/>
  <c r="E37" i="3"/>
  <c r="G37" i="3" s="1"/>
  <c r="E36" i="3"/>
  <c r="G36" i="3" s="1"/>
  <c r="J36" i="3" s="1"/>
  <c r="G35" i="3"/>
  <c r="M35" i="3" s="1"/>
  <c r="E159" i="3"/>
  <c r="J35" i="3" l="1"/>
  <c r="M37" i="3"/>
  <c r="J37" i="3"/>
  <c r="M38" i="3"/>
  <c r="J38" i="3"/>
  <c r="J39" i="3"/>
  <c r="M39" i="3"/>
  <c r="M36" i="3"/>
  <c r="E247" i="3"/>
  <c r="G247" i="3" s="1"/>
  <c r="E246" i="3"/>
  <c r="G246" i="3" s="1"/>
  <c r="E245" i="3"/>
  <c r="G245" i="3" s="1"/>
  <c r="E244" i="3"/>
  <c r="G244" i="3" s="1"/>
  <c r="J244" i="3" s="1"/>
  <c r="E252" i="3"/>
  <c r="G252" i="3" s="1"/>
  <c r="M252" i="3" s="1"/>
  <c r="E251" i="3"/>
  <c r="G251" i="3" s="1"/>
  <c r="E250" i="3"/>
  <c r="G250" i="3" s="1"/>
  <c r="E249" i="3"/>
  <c r="G249" i="3" s="1"/>
  <c r="E257" i="3"/>
  <c r="G257" i="3" s="1"/>
  <c r="E256" i="3"/>
  <c r="G256" i="3" s="1"/>
  <c r="E255" i="3"/>
  <c r="G255" i="3" s="1"/>
  <c r="E254" i="3"/>
  <c r="G254" i="3" s="1"/>
  <c r="J254" i="3" s="1"/>
  <c r="E263" i="3"/>
  <c r="G263" i="3" s="1"/>
  <c r="E262" i="3"/>
  <c r="G262" i="3" s="1"/>
  <c r="M262" i="3" s="1"/>
  <c r="E261" i="3"/>
  <c r="G261" i="3" s="1"/>
  <c r="E260" i="3"/>
  <c r="G260" i="3" s="1"/>
  <c r="E269" i="3"/>
  <c r="G269" i="3" s="1"/>
  <c r="M269" i="3" s="1"/>
  <c r="E268" i="3"/>
  <c r="G268" i="3" s="1"/>
  <c r="E267" i="3"/>
  <c r="G267" i="3" s="1"/>
  <c r="E266" i="3"/>
  <c r="G266" i="3" s="1"/>
  <c r="E265" i="3"/>
  <c r="G265" i="3" s="1"/>
  <c r="M265" i="3" s="1"/>
  <c r="E274" i="3"/>
  <c r="G274" i="3" s="1"/>
  <c r="E273" i="3"/>
  <c r="G273" i="3" s="1"/>
  <c r="M273" i="3" s="1"/>
  <c r="E272" i="3"/>
  <c r="G272" i="3" s="1"/>
  <c r="E271" i="3"/>
  <c r="G271" i="3" s="1"/>
  <c r="E280" i="3"/>
  <c r="G280" i="3" s="1"/>
  <c r="M280" i="3" s="1"/>
  <c r="E279" i="3"/>
  <c r="G279" i="3" s="1"/>
  <c r="E278" i="3"/>
  <c r="G278" i="3" s="1"/>
  <c r="E277" i="3"/>
  <c r="G277" i="3" s="1"/>
  <c r="E276" i="3"/>
  <c r="G276" i="3" s="1"/>
  <c r="M276" i="3" s="1"/>
  <c r="E201" i="3"/>
  <c r="G201" i="3" s="1"/>
  <c r="E200" i="3"/>
  <c r="G200" i="3" s="1"/>
  <c r="E199" i="3"/>
  <c r="G199" i="3" s="1"/>
  <c r="M199" i="3" s="1"/>
  <c r="E198" i="3"/>
  <c r="G198" i="3" s="1"/>
  <c r="E197" i="3"/>
  <c r="G197" i="3" s="1"/>
  <c r="E195" i="3"/>
  <c r="G195" i="3" s="1"/>
  <c r="M195" i="3" s="1"/>
  <c r="E194" i="3"/>
  <c r="G194" i="3" s="1"/>
  <c r="E193" i="3"/>
  <c r="G193" i="3" s="1"/>
  <c r="E192" i="3"/>
  <c r="G192" i="3" s="1"/>
  <c r="E191" i="3"/>
  <c r="G191" i="3" s="1"/>
  <c r="M191" i="3" s="1"/>
  <c r="J245" i="3" l="1"/>
  <c r="M245" i="3"/>
  <c r="M246" i="3"/>
  <c r="J246" i="3"/>
  <c r="J247" i="3"/>
  <c r="M247" i="3"/>
  <c r="M244" i="3"/>
  <c r="M251" i="3"/>
  <c r="J251" i="3"/>
  <c r="M249" i="3"/>
  <c r="J249" i="3"/>
  <c r="J250" i="3"/>
  <c r="M250" i="3"/>
  <c r="J252" i="3"/>
  <c r="M256" i="3"/>
  <c r="J256" i="3"/>
  <c r="J257" i="3"/>
  <c r="M257" i="3"/>
  <c r="M255" i="3"/>
  <c r="J255" i="3"/>
  <c r="M254" i="3"/>
  <c r="J260" i="3"/>
  <c r="M260" i="3"/>
  <c r="M263" i="3"/>
  <c r="J263" i="3"/>
  <c r="M261" i="3"/>
  <c r="J261" i="3"/>
  <c r="J262" i="3"/>
  <c r="J267" i="3"/>
  <c r="M267" i="3"/>
  <c r="J268" i="3"/>
  <c r="M268" i="3"/>
  <c r="J266" i="3"/>
  <c r="M266" i="3"/>
  <c r="J265" i="3"/>
  <c r="J269" i="3"/>
  <c r="J271" i="3"/>
  <c r="M271" i="3"/>
  <c r="J274" i="3"/>
  <c r="M274" i="3"/>
  <c r="M272" i="3"/>
  <c r="J272" i="3"/>
  <c r="J273" i="3"/>
  <c r="J278" i="3"/>
  <c r="M278" i="3"/>
  <c r="J279" i="3"/>
  <c r="M279" i="3"/>
  <c r="M277" i="3"/>
  <c r="J277" i="3"/>
  <c r="J276" i="3"/>
  <c r="J280" i="3"/>
  <c r="J197" i="3"/>
  <c r="M197" i="3"/>
  <c r="M200" i="3"/>
  <c r="J200" i="3"/>
  <c r="J198" i="3"/>
  <c r="M198" i="3"/>
  <c r="J201" i="3"/>
  <c r="M201" i="3"/>
  <c r="J199" i="3"/>
  <c r="J193" i="3"/>
  <c r="M193" i="3"/>
  <c r="M192" i="3"/>
  <c r="J192" i="3"/>
  <c r="J194" i="3"/>
  <c r="M194" i="3"/>
  <c r="J191" i="3"/>
  <c r="J195" i="3"/>
  <c r="E170" i="3" l="1"/>
  <c r="G170" i="3" s="1"/>
  <c r="M170" i="3" s="1"/>
  <c r="E169" i="3"/>
  <c r="G169" i="3" s="1"/>
  <c r="E168" i="3"/>
  <c r="G168" i="3" s="1"/>
  <c r="E167" i="3"/>
  <c r="G167" i="3" s="1"/>
  <c r="E166" i="3"/>
  <c r="G166" i="3" s="1"/>
  <c r="M166" i="3" s="1"/>
  <c r="E189" i="3"/>
  <c r="G189" i="3" s="1"/>
  <c r="E188" i="3"/>
  <c r="G188" i="3" s="1"/>
  <c r="E187" i="3"/>
  <c r="G187" i="3" s="1"/>
  <c r="M187" i="3" s="1"/>
  <c r="E186" i="3"/>
  <c r="G186" i="3" s="1"/>
  <c r="E185" i="3"/>
  <c r="G185" i="3" s="1"/>
  <c r="E183" i="3"/>
  <c r="G183" i="3" s="1"/>
  <c r="M183" i="3" s="1"/>
  <c r="E182" i="3"/>
  <c r="G182" i="3" s="1"/>
  <c r="E181" i="3"/>
  <c r="G181" i="3" s="1"/>
  <c r="E180" i="3"/>
  <c r="G180" i="3" s="1"/>
  <c r="E179" i="3"/>
  <c r="G179" i="3" s="1"/>
  <c r="M179" i="3" s="1"/>
  <c r="J168" i="3" l="1"/>
  <c r="M168" i="3"/>
  <c r="J169" i="3"/>
  <c r="M169" i="3"/>
  <c r="M167" i="3"/>
  <c r="J167" i="3"/>
  <c r="J166" i="3"/>
  <c r="J170" i="3"/>
  <c r="J185" i="3"/>
  <c r="M185" i="3"/>
  <c r="M188" i="3"/>
  <c r="J188" i="3"/>
  <c r="J186" i="3"/>
  <c r="M186" i="3"/>
  <c r="J189" i="3"/>
  <c r="M189" i="3"/>
  <c r="J187" i="3"/>
  <c r="J181" i="3"/>
  <c r="M181" i="3"/>
  <c r="J182" i="3"/>
  <c r="M182" i="3"/>
  <c r="M180" i="3"/>
  <c r="J180" i="3"/>
  <c r="J179" i="3"/>
  <c r="J183" i="3"/>
  <c r="E177" i="3" l="1"/>
  <c r="G177" i="3" s="1"/>
  <c r="M177" i="3" s="1"/>
  <c r="E176" i="3"/>
  <c r="G176" i="3" s="1"/>
  <c r="E175" i="3"/>
  <c r="G175" i="3" s="1"/>
  <c r="E174" i="3"/>
  <c r="G174" i="3" s="1"/>
  <c r="E173" i="3"/>
  <c r="G173" i="3" s="1"/>
  <c r="M173" i="3" s="1"/>
  <c r="M174" i="3" l="1"/>
  <c r="J174" i="3"/>
  <c r="J176" i="3"/>
  <c r="M176" i="3"/>
  <c r="J175" i="3"/>
  <c r="M175" i="3"/>
  <c r="J173" i="3"/>
  <c r="J177" i="3"/>
  <c r="O364" i="3" l="1"/>
  <c r="O282" i="3"/>
  <c r="G6" i="3" l="1"/>
  <c r="M6" i="3" s="1"/>
  <c r="A1" i="2"/>
  <c r="J6" i="3" l="1"/>
  <c r="K20" i="2"/>
  <c r="K24" i="2" s="1"/>
  <c r="K4" i="3" l="1"/>
  <c r="K37" i="3" l="1"/>
  <c r="N37" i="3" s="1"/>
  <c r="O37" i="3" s="1"/>
  <c r="K38" i="3"/>
  <c r="N38" i="3" s="1"/>
  <c r="O38" i="3" s="1"/>
  <c r="K39" i="3"/>
  <c r="N39" i="3" s="1"/>
  <c r="O39" i="3" s="1"/>
  <c r="K35" i="3"/>
  <c r="N35" i="3" s="1"/>
  <c r="O35" i="3" s="1"/>
  <c r="K36" i="3"/>
  <c r="N36" i="3" s="1"/>
  <c r="O36" i="3" s="1"/>
  <c r="K158" i="3"/>
  <c r="K144" i="3"/>
  <c r="K155" i="3"/>
  <c r="K143" i="3"/>
  <c r="K156" i="3"/>
  <c r="K142" i="3"/>
  <c r="K245" i="3"/>
  <c r="N245" i="3" s="1"/>
  <c r="O245" i="3" s="1"/>
  <c r="K246" i="3"/>
  <c r="N246" i="3" s="1"/>
  <c r="O246" i="3" s="1"/>
  <c r="K247" i="3"/>
  <c r="N247" i="3" s="1"/>
  <c r="O247" i="3" s="1"/>
  <c r="K244" i="3"/>
  <c r="N244" i="3" s="1"/>
  <c r="O244" i="3" s="1"/>
  <c r="K250" i="3"/>
  <c r="N250" i="3" s="1"/>
  <c r="O250" i="3" s="1"/>
  <c r="K251" i="3"/>
  <c r="N251" i="3" s="1"/>
  <c r="O251" i="3" s="1"/>
  <c r="K252" i="3"/>
  <c r="N252" i="3" s="1"/>
  <c r="O252" i="3" s="1"/>
  <c r="K249" i="3"/>
  <c r="N249" i="3" s="1"/>
  <c r="O249" i="3" s="1"/>
  <c r="K255" i="3"/>
  <c r="N255" i="3" s="1"/>
  <c r="O255" i="3" s="1"/>
  <c r="K257" i="3"/>
  <c r="N257" i="3" s="1"/>
  <c r="O257" i="3" s="1"/>
  <c r="K254" i="3"/>
  <c r="N254" i="3" s="1"/>
  <c r="O254" i="3" s="1"/>
  <c r="K256" i="3"/>
  <c r="N256" i="3" s="1"/>
  <c r="O256" i="3" s="1"/>
  <c r="K261" i="3"/>
  <c r="N261" i="3" s="1"/>
  <c r="O261" i="3" s="1"/>
  <c r="K262" i="3"/>
  <c r="N262" i="3" s="1"/>
  <c r="O262" i="3" s="1"/>
  <c r="K263" i="3"/>
  <c r="N263" i="3" s="1"/>
  <c r="O263" i="3" s="1"/>
  <c r="K260" i="3"/>
  <c r="N260" i="3" s="1"/>
  <c r="O260" i="3" s="1"/>
  <c r="K268" i="3"/>
  <c r="N268" i="3" s="1"/>
  <c r="O268" i="3" s="1"/>
  <c r="K269" i="3"/>
  <c r="N269" i="3" s="1"/>
  <c r="O269" i="3" s="1"/>
  <c r="K265" i="3"/>
  <c r="N265" i="3" s="1"/>
  <c r="O265" i="3" s="1"/>
  <c r="K266" i="3"/>
  <c r="N266" i="3" s="1"/>
  <c r="O266" i="3" s="1"/>
  <c r="K267" i="3"/>
  <c r="N267" i="3" s="1"/>
  <c r="O267" i="3" s="1"/>
  <c r="K272" i="3"/>
  <c r="N272" i="3" s="1"/>
  <c r="O272" i="3" s="1"/>
  <c r="K274" i="3"/>
  <c r="N274" i="3" s="1"/>
  <c r="O274" i="3" s="1"/>
  <c r="K271" i="3"/>
  <c r="N271" i="3" s="1"/>
  <c r="O271" i="3" s="1"/>
  <c r="K273" i="3"/>
  <c r="N273" i="3" s="1"/>
  <c r="O273" i="3" s="1"/>
  <c r="K277" i="3"/>
  <c r="N277" i="3" s="1"/>
  <c r="O277" i="3" s="1"/>
  <c r="K279" i="3"/>
  <c r="N279" i="3" s="1"/>
  <c r="O279" i="3" s="1"/>
  <c r="K280" i="3"/>
  <c r="N280" i="3" s="1"/>
  <c r="O280" i="3" s="1"/>
  <c r="K276" i="3"/>
  <c r="N276" i="3" s="1"/>
  <c r="O276" i="3" s="1"/>
  <c r="K278" i="3"/>
  <c r="N278" i="3" s="1"/>
  <c r="O278" i="3" s="1"/>
  <c r="K198" i="3"/>
  <c r="N198" i="3" s="1"/>
  <c r="O198" i="3" s="1"/>
  <c r="K192" i="3"/>
  <c r="N192" i="3" s="1"/>
  <c r="O192" i="3" s="1"/>
  <c r="K196" i="3"/>
  <c r="K194" i="3"/>
  <c r="N194" i="3" s="1"/>
  <c r="O194" i="3" s="1"/>
  <c r="K197" i="3"/>
  <c r="N197" i="3" s="1"/>
  <c r="O197" i="3" s="1"/>
  <c r="K195" i="3"/>
  <c r="N195" i="3" s="1"/>
  <c r="O195" i="3" s="1"/>
  <c r="K199" i="3"/>
  <c r="N199" i="3" s="1"/>
  <c r="O199" i="3" s="1"/>
  <c r="K193" i="3"/>
  <c r="N193" i="3" s="1"/>
  <c r="O193" i="3" s="1"/>
  <c r="K200" i="3"/>
  <c r="N200" i="3" s="1"/>
  <c r="O200" i="3" s="1"/>
  <c r="K201" i="3"/>
  <c r="N201" i="3" s="1"/>
  <c r="O201" i="3" s="1"/>
  <c r="K191" i="3"/>
  <c r="N191" i="3" s="1"/>
  <c r="O191" i="3" s="1"/>
  <c r="K169" i="3"/>
  <c r="N169" i="3" s="1"/>
  <c r="O169" i="3" s="1"/>
  <c r="K170" i="3"/>
  <c r="N170" i="3" s="1"/>
  <c r="O170" i="3" s="1"/>
  <c r="K166" i="3"/>
  <c r="N166" i="3" s="1"/>
  <c r="O166" i="3" s="1"/>
  <c r="K167" i="3"/>
  <c r="N167" i="3" s="1"/>
  <c r="O167" i="3" s="1"/>
  <c r="K168" i="3"/>
  <c r="N168" i="3" s="1"/>
  <c r="O168" i="3" s="1"/>
  <c r="K6" i="3"/>
  <c r="N6" i="3" s="1"/>
  <c r="O6" i="3" s="1"/>
  <c r="K186" i="3"/>
  <c r="N186" i="3" s="1"/>
  <c r="O186" i="3" s="1"/>
  <c r="K185" i="3"/>
  <c r="N185" i="3" s="1"/>
  <c r="O185" i="3" s="1"/>
  <c r="K187" i="3"/>
  <c r="N187" i="3" s="1"/>
  <c r="O187" i="3" s="1"/>
  <c r="K188" i="3"/>
  <c r="N188" i="3" s="1"/>
  <c r="O188" i="3" s="1"/>
  <c r="K189" i="3"/>
  <c r="N189" i="3" s="1"/>
  <c r="O189" i="3" s="1"/>
  <c r="K182" i="3"/>
  <c r="N182" i="3" s="1"/>
  <c r="O182" i="3" s="1"/>
  <c r="K176" i="3"/>
  <c r="N176" i="3" s="1"/>
  <c r="O176" i="3" s="1"/>
  <c r="K183" i="3"/>
  <c r="N183" i="3" s="1"/>
  <c r="O183" i="3" s="1"/>
  <c r="K179" i="3"/>
  <c r="N179" i="3" s="1"/>
  <c r="O179" i="3" s="1"/>
  <c r="K173" i="3"/>
  <c r="N173" i="3" s="1"/>
  <c r="O173" i="3" s="1"/>
  <c r="K177" i="3"/>
  <c r="N177" i="3" s="1"/>
  <c r="O177" i="3" s="1"/>
  <c r="K180" i="3"/>
  <c r="N180" i="3" s="1"/>
  <c r="O180" i="3" s="1"/>
  <c r="K174" i="3"/>
  <c r="N174" i="3" s="1"/>
  <c r="O174" i="3" s="1"/>
  <c r="K181" i="3"/>
  <c r="N181" i="3" s="1"/>
  <c r="O181" i="3" s="1"/>
  <c r="K175" i="3"/>
  <c r="N175" i="3" s="1"/>
  <c r="O175" i="3" s="1"/>
  <c r="K350" i="3"/>
  <c r="K44" i="3"/>
  <c r="K45" i="3"/>
  <c r="K395" i="3" l="1"/>
  <c r="G395" i="3"/>
  <c r="J395" i="3" s="1"/>
  <c r="K394" i="3"/>
  <c r="G394" i="3"/>
  <c r="J394" i="3" s="1"/>
  <c r="K393" i="3"/>
  <c r="G393" i="3"/>
  <c r="K392" i="3"/>
  <c r="G392" i="3"/>
  <c r="J392" i="3" s="1"/>
  <c r="K391" i="3"/>
  <c r="G391" i="3"/>
  <c r="J391" i="3" s="1"/>
  <c r="K390" i="3"/>
  <c r="G390" i="3"/>
  <c r="J390" i="3" s="1"/>
  <c r="K389" i="3"/>
  <c r="G389" i="3"/>
  <c r="J389" i="3" s="1"/>
  <c r="K388" i="3"/>
  <c r="G388" i="3"/>
  <c r="J388" i="3" s="1"/>
  <c r="K387" i="3"/>
  <c r="G387" i="3"/>
  <c r="J387" i="3" s="1"/>
  <c r="K386" i="3"/>
  <c r="G386" i="3"/>
  <c r="J386" i="3" s="1"/>
  <c r="K385" i="3"/>
  <c r="G385" i="3"/>
  <c r="K384" i="3"/>
  <c r="G384" i="3"/>
  <c r="J384" i="3" s="1"/>
  <c r="K383" i="3"/>
  <c r="G383" i="3"/>
  <c r="J383" i="3" s="1"/>
  <c r="K382" i="3"/>
  <c r="G382" i="3"/>
  <c r="J382" i="3" s="1"/>
  <c r="K381" i="3"/>
  <c r="G381" i="3"/>
  <c r="J381" i="3" s="1"/>
  <c r="K380" i="3"/>
  <c r="G380" i="3"/>
  <c r="J380" i="3" s="1"/>
  <c r="K379" i="3"/>
  <c r="G379" i="3"/>
  <c r="J379" i="3" s="1"/>
  <c r="K378" i="3"/>
  <c r="G378" i="3"/>
  <c r="J378" i="3" s="1"/>
  <c r="K377" i="3"/>
  <c r="G377" i="3"/>
  <c r="K376" i="3"/>
  <c r="G376" i="3"/>
  <c r="J376" i="3" s="1"/>
  <c r="K375" i="3"/>
  <c r="G375" i="3"/>
  <c r="J375" i="3" s="1"/>
  <c r="K374" i="3"/>
  <c r="G374" i="3"/>
  <c r="J374" i="3" s="1"/>
  <c r="K373" i="3"/>
  <c r="G373" i="3"/>
  <c r="J373" i="3" s="1"/>
  <c r="K372" i="3"/>
  <c r="G372" i="3"/>
  <c r="J372" i="3" s="1"/>
  <c r="K371" i="3"/>
  <c r="G371" i="3"/>
  <c r="J371" i="3" s="1"/>
  <c r="K370" i="3"/>
  <c r="G370" i="3"/>
  <c r="J370" i="3" s="1"/>
  <c r="K362" i="3"/>
  <c r="E362" i="3"/>
  <c r="G362" i="3" s="1"/>
  <c r="K361" i="3"/>
  <c r="G361" i="3"/>
  <c r="J361" i="3" s="1"/>
  <c r="K360" i="3"/>
  <c r="G360" i="3"/>
  <c r="J360" i="3" s="1"/>
  <c r="K359" i="3"/>
  <c r="G359" i="3"/>
  <c r="J359" i="3" s="1"/>
  <c r="K358" i="3"/>
  <c r="G358" i="3"/>
  <c r="J358" i="3" s="1"/>
  <c r="K357" i="3"/>
  <c r="G357" i="3"/>
  <c r="J357" i="3" s="1"/>
  <c r="K356" i="3"/>
  <c r="G356" i="3"/>
  <c r="J356" i="3" s="1"/>
  <c r="K355" i="3"/>
  <c r="G355" i="3"/>
  <c r="J355" i="3" s="1"/>
  <c r="K354" i="3"/>
  <c r="G354" i="3"/>
  <c r="J354" i="3" s="1"/>
  <c r="K353" i="3"/>
  <c r="G353" i="3"/>
  <c r="J353" i="3" s="1"/>
  <c r="G350" i="3"/>
  <c r="J350" i="3" s="1"/>
  <c r="K344" i="3"/>
  <c r="G344" i="3"/>
  <c r="J344" i="3" s="1"/>
  <c r="K343" i="3"/>
  <c r="E343" i="3"/>
  <c r="G343" i="3" s="1"/>
  <c r="K342" i="3"/>
  <c r="G342" i="3"/>
  <c r="J342" i="3" s="1"/>
  <c r="K341" i="3"/>
  <c r="G341" i="3"/>
  <c r="J341" i="3" s="1"/>
  <c r="K340" i="3"/>
  <c r="G340" i="3"/>
  <c r="J340" i="3" s="1"/>
  <c r="K339" i="3"/>
  <c r="G339" i="3"/>
  <c r="K338" i="3"/>
  <c r="G338" i="3"/>
  <c r="K337" i="3"/>
  <c r="G337" i="3"/>
  <c r="J337" i="3" s="1"/>
  <c r="K336" i="3"/>
  <c r="G336" i="3"/>
  <c r="J336" i="3" s="1"/>
  <c r="K335" i="3"/>
  <c r="G335" i="3"/>
  <c r="J335" i="3" s="1"/>
  <c r="K334" i="3"/>
  <c r="G334" i="3"/>
  <c r="J334" i="3" s="1"/>
  <c r="K333" i="3"/>
  <c r="G333" i="3"/>
  <c r="J333" i="3" s="1"/>
  <c r="K332" i="3"/>
  <c r="G332" i="3"/>
  <c r="M332" i="3" s="1"/>
  <c r="K331" i="3"/>
  <c r="G331" i="3"/>
  <c r="K328" i="3"/>
  <c r="G328" i="3"/>
  <c r="K327" i="3"/>
  <c r="G327" i="3"/>
  <c r="J327" i="3" s="1"/>
  <c r="K326" i="3"/>
  <c r="G326" i="3"/>
  <c r="J326" i="3" s="1"/>
  <c r="K325" i="3"/>
  <c r="K324" i="3"/>
  <c r="K323" i="3"/>
  <c r="K322" i="3"/>
  <c r="K321" i="3"/>
  <c r="E321" i="3"/>
  <c r="E324" i="3" s="1"/>
  <c r="G324" i="3" s="1"/>
  <c r="K320" i="3"/>
  <c r="E320" i="3"/>
  <c r="G320" i="3" s="1"/>
  <c r="K319" i="3"/>
  <c r="E319" i="3"/>
  <c r="G319" i="3" s="1"/>
  <c r="J319" i="3" s="1"/>
  <c r="K318" i="3"/>
  <c r="E318" i="3"/>
  <c r="G318" i="3" s="1"/>
  <c r="M318" i="3" s="1"/>
  <c r="K317" i="3"/>
  <c r="E317" i="3"/>
  <c r="G317" i="3" s="1"/>
  <c r="M317" i="3" s="1"/>
  <c r="K316" i="3"/>
  <c r="G316" i="3"/>
  <c r="J316" i="3" s="1"/>
  <c r="K315" i="3"/>
  <c r="K314" i="3"/>
  <c r="K313" i="3"/>
  <c r="K312" i="3"/>
  <c r="E312" i="3"/>
  <c r="E315" i="3" s="1"/>
  <c r="G315" i="3" s="1"/>
  <c r="M315" i="3" s="1"/>
  <c r="K311" i="3"/>
  <c r="E311" i="3"/>
  <c r="G311" i="3" s="1"/>
  <c r="M311" i="3" s="1"/>
  <c r="K310" i="3"/>
  <c r="E310" i="3"/>
  <c r="G310" i="3" s="1"/>
  <c r="M310" i="3" s="1"/>
  <c r="K309" i="3"/>
  <c r="E309" i="3"/>
  <c r="G309" i="3" s="1"/>
  <c r="K308" i="3"/>
  <c r="E308" i="3"/>
  <c r="G308" i="3" s="1"/>
  <c r="J308" i="3" s="1"/>
  <c r="K307" i="3"/>
  <c r="E307" i="3"/>
  <c r="G307" i="3" s="1"/>
  <c r="M307" i="3" s="1"/>
  <c r="K306" i="3"/>
  <c r="E306" i="3"/>
  <c r="G306" i="3" s="1"/>
  <c r="M306" i="3" s="1"/>
  <c r="K305" i="3"/>
  <c r="E305" i="3"/>
  <c r="G305" i="3" s="1"/>
  <c r="K304" i="3"/>
  <c r="E304" i="3"/>
  <c r="G304" i="3" s="1"/>
  <c r="J304" i="3" s="1"/>
  <c r="K303" i="3"/>
  <c r="E303" i="3"/>
  <c r="G303" i="3" s="1"/>
  <c r="M303" i="3" s="1"/>
  <c r="K302" i="3"/>
  <c r="G302" i="3"/>
  <c r="M302" i="3" s="1"/>
  <c r="K301" i="3"/>
  <c r="K300" i="3"/>
  <c r="K299" i="3"/>
  <c r="K298" i="3"/>
  <c r="K297" i="3"/>
  <c r="E297" i="3"/>
  <c r="E300" i="3" s="1"/>
  <c r="G300" i="3" s="1"/>
  <c r="M300" i="3" s="1"/>
  <c r="K296" i="3"/>
  <c r="E296" i="3"/>
  <c r="G296" i="3" s="1"/>
  <c r="K295" i="3"/>
  <c r="E295" i="3"/>
  <c r="G295" i="3" s="1"/>
  <c r="M295" i="3" s="1"/>
  <c r="K294" i="3"/>
  <c r="E294" i="3"/>
  <c r="G294" i="3" s="1"/>
  <c r="J294" i="3" s="1"/>
  <c r="K293" i="3"/>
  <c r="E293" i="3"/>
  <c r="G293" i="3" s="1"/>
  <c r="J293" i="3" s="1"/>
  <c r="K292" i="3"/>
  <c r="E292" i="3"/>
  <c r="G292" i="3" s="1"/>
  <c r="M292" i="3" s="1"/>
  <c r="K291" i="3"/>
  <c r="E291" i="3"/>
  <c r="G291" i="3" s="1"/>
  <c r="M291" i="3" s="1"/>
  <c r="K290" i="3"/>
  <c r="E290" i="3"/>
  <c r="G290" i="3" s="1"/>
  <c r="K289" i="3"/>
  <c r="E289" i="3"/>
  <c r="G289" i="3" s="1"/>
  <c r="K288" i="3"/>
  <c r="G288" i="3"/>
  <c r="J288" i="3" s="1"/>
  <c r="K275" i="3"/>
  <c r="G275" i="3"/>
  <c r="M275" i="3" s="1"/>
  <c r="K270" i="3"/>
  <c r="G270" i="3"/>
  <c r="K264" i="3"/>
  <c r="G264" i="3"/>
  <c r="M264" i="3" s="1"/>
  <c r="K259" i="3"/>
  <c r="G259" i="3"/>
  <c r="J259" i="3" s="1"/>
  <c r="K258" i="3"/>
  <c r="G258" i="3"/>
  <c r="M258" i="3" s="1"/>
  <c r="K253" i="3"/>
  <c r="G253" i="3"/>
  <c r="K248" i="3"/>
  <c r="G248" i="3"/>
  <c r="M248" i="3" s="1"/>
  <c r="K243" i="3"/>
  <c r="G243" i="3"/>
  <c r="J243" i="3" s="1"/>
  <c r="K242" i="3"/>
  <c r="G242" i="3"/>
  <c r="K241" i="3"/>
  <c r="G241" i="3"/>
  <c r="K240" i="3"/>
  <c r="G240" i="3"/>
  <c r="O235" i="3"/>
  <c r="K233" i="3"/>
  <c r="K232" i="3"/>
  <c r="K231" i="3"/>
  <c r="E231" i="3"/>
  <c r="E232" i="3" s="1"/>
  <c r="G232" i="3" s="1"/>
  <c r="M232" i="3" s="1"/>
  <c r="K227" i="3"/>
  <c r="G227" i="3"/>
  <c r="J227" i="3" s="1"/>
  <c r="K226" i="3"/>
  <c r="G226" i="3"/>
  <c r="K225" i="3"/>
  <c r="G225" i="3"/>
  <c r="J225" i="3" s="1"/>
  <c r="K224" i="3"/>
  <c r="G224" i="3"/>
  <c r="M224" i="3" s="1"/>
  <c r="K223" i="3"/>
  <c r="G223" i="3"/>
  <c r="J223" i="3" s="1"/>
  <c r="K222" i="3"/>
  <c r="G222" i="3"/>
  <c r="K221" i="3"/>
  <c r="G221" i="3"/>
  <c r="J221" i="3" s="1"/>
  <c r="K220" i="3"/>
  <c r="G220" i="3"/>
  <c r="M220" i="3" s="1"/>
  <c r="K219" i="3"/>
  <c r="G219" i="3"/>
  <c r="J219" i="3" s="1"/>
  <c r="K218" i="3"/>
  <c r="G218" i="3"/>
  <c r="M218" i="3" s="1"/>
  <c r="K217" i="3"/>
  <c r="G217" i="3"/>
  <c r="J217" i="3" s="1"/>
  <c r="K216" i="3"/>
  <c r="G216" i="3"/>
  <c r="K215" i="3"/>
  <c r="G215" i="3"/>
  <c r="J215" i="3" s="1"/>
  <c r="K214" i="3"/>
  <c r="G214" i="3"/>
  <c r="J214" i="3" s="1"/>
  <c r="K213" i="3"/>
  <c r="G213" i="3"/>
  <c r="J213" i="3" s="1"/>
  <c r="K212" i="3"/>
  <c r="G212" i="3"/>
  <c r="M212" i="3" s="1"/>
  <c r="K211" i="3"/>
  <c r="G211" i="3"/>
  <c r="K210" i="3"/>
  <c r="G210" i="3"/>
  <c r="K209" i="3"/>
  <c r="G209" i="3"/>
  <c r="J209" i="3" s="1"/>
  <c r="K203" i="3"/>
  <c r="G203" i="3"/>
  <c r="M203" i="3" s="1"/>
  <c r="K202" i="3"/>
  <c r="G202" i="3"/>
  <c r="J202" i="3" s="1"/>
  <c r="G196" i="3"/>
  <c r="K190" i="3"/>
  <c r="G190" i="3"/>
  <c r="K184" i="3"/>
  <c r="G184" i="3"/>
  <c r="K178" i="3"/>
  <c r="G178" i="3"/>
  <c r="M178" i="3" s="1"/>
  <c r="K172" i="3"/>
  <c r="G172" i="3"/>
  <c r="K171" i="3"/>
  <c r="G171" i="3"/>
  <c r="M171" i="3" s="1"/>
  <c r="K165" i="3"/>
  <c r="G165" i="3"/>
  <c r="J165" i="3" s="1"/>
  <c r="K159" i="3"/>
  <c r="G159" i="3"/>
  <c r="G158" i="3"/>
  <c r="K157" i="3"/>
  <c r="G157" i="3"/>
  <c r="J157" i="3" s="1"/>
  <c r="G156" i="3"/>
  <c r="M156" i="3" s="1"/>
  <c r="G155" i="3"/>
  <c r="J155" i="3" s="1"/>
  <c r="K154" i="3"/>
  <c r="G154" i="3"/>
  <c r="M154" i="3" s="1"/>
  <c r="K153" i="3"/>
  <c r="G153" i="3"/>
  <c r="J153" i="3" s="1"/>
  <c r="K152" i="3"/>
  <c r="G152" i="3"/>
  <c r="M152" i="3" s="1"/>
  <c r="K151" i="3"/>
  <c r="G151" i="3"/>
  <c r="K148" i="3"/>
  <c r="G148" i="3"/>
  <c r="M148" i="3" s="1"/>
  <c r="K147" i="3"/>
  <c r="G147" i="3"/>
  <c r="J147" i="3" s="1"/>
  <c r="G144" i="3"/>
  <c r="G143" i="3"/>
  <c r="J143" i="3" s="1"/>
  <c r="E142" i="3"/>
  <c r="G142" i="3" s="1"/>
  <c r="J142" i="3" s="1"/>
  <c r="K141" i="3"/>
  <c r="E141" i="3"/>
  <c r="G141" i="3" s="1"/>
  <c r="K140" i="3"/>
  <c r="G140" i="3"/>
  <c r="K137" i="3"/>
  <c r="G137" i="3"/>
  <c r="M137" i="3" s="1"/>
  <c r="K136" i="3"/>
  <c r="E136" i="3"/>
  <c r="G136" i="3" s="1"/>
  <c r="J136" i="3" s="1"/>
  <c r="K135" i="3"/>
  <c r="E135" i="3"/>
  <c r="G135" i="3" s="1"/>
  <c r="J135" i="3" s="1"/>
  <c r="K134" i="3"/>
  <c r="E134" i="3"/>
  <c r="G134" i="3" s="1"/>
  <c r="M134" i="3" s="1"/>
  <c r="K133" i="3"/>
  <c r="E133" i="3"/>
  <c r="G133" i="3" s="1"/>
  <c r="M133" i="3" s="1"/>
  <c r="K132" i="3"/>
  <c r="E132" i="3"/>
  <c r="G132" i="3" s="1"/>
  <c r="K131" i="3"/>
  <c r="G131" i="3"/>
  <c r="K130" i="3"/>
  <c r="E130" i="3"/>
  <c r="G130" i="3" s="1"/>
  <c r="M130" i="3" s="1"/>
  <c r="K129" i="3"/>
  <c r="E129" i="3"/>
  <c r="G129" i="3" s="1"/>
  <c r="K128" i="3"/>
  <c r="E128" i="3"/>
  <c r="G128" i="3" s="1"/>
  <c r="J128" i="3" s="1"/>
  <c r="K127" i="3"/>
  <c r="E127" i="3"/>
  <c r="G127" i="3" s="1"/>
  <c r="M127" i="3" s="1"/>
  <c r="K126" i="3"/>
  <c r="G126" i="3"/>
  <c r="K123" i="3"/>
  <c r="G123" i="3"/>
  <c r="M123" i="3" s="1"/>
  <c r="K122" i="3"/>
  <c r="G122" i="3"/>
  <c r="J122" i="3" s="1"/>
  <c r="K121" i="3"/>
  <c r="G121" i="3"/>
  <c r="M121" i="3" s="1"/>
  <c r="K120" i="3"/>
  <c r="G120" i="3"/>
  <c r="M120" i="3" s="1"/>
  <c r="K119" i="3"/>
  <c r="G119" i="3"/>
  <c r="J119" i="3" s="1"/>
  <c r="K116" i="3"/>
  <c r="E116" i="3"/>
  <c r="G116" i="3" s="1"/>
  <c r="M116" i="3" s="1"/>
  <c r="K115" i="3"/>
  <c r="E115" i="3"/>
  <c r="G115" i="3" s="1"/>
  <c r="K114" i="3"/>
  <c r="E114" i="3"/>
  <c r="G114" i="3" s="1"/>
  <c r="J114" i="3" s="1"/>
  <c r="K113" i="3"/>
  <c r="E113" i="3"/>
  <c r="G113" i="3" s="1"/>
  <c r="M113" i="3" s="1"/>
  <c r="K112" i="3"/>
  <c r="E112" i="3"/>
  <c r="G112" i="3" s="1"/>
  <c r="M112" i="3" s="1"/>
  <c r="K111" i="3"/>
  <c r="G111" i="3"/>
  <c r="M111" i="3" s="1"/>
  <c r="K110" i="3"/>
  <c r="E110" i="3"/>
  <c r="G110" i="3" s="1"/>
  <c r="M110" i="3" s="1"/>
  <c r="K109" i="3"/>
  <c r="E109" i="3"/>
  <c r="G109" i="3" s="1"/>
  <c r="K108" i="3"/>
  <c r="E108" i="3"/>
  <c r="G108" i="3" s="1"/>
  <c r="K107" i="3"/>
  <c r="E107" i="3"/>
  <c r="G107" i="3" s="1"/>
  <c r="J107" i="3" s="1"/>
  <c r="K106" i="3"/>
  <c r="G106" i="3"/>
  <c r="O100" i="3"/>
  <c r="K98" i="3"/>
  <c r="G98" i="3"/>
  <c r="K97" i="3"/>
  <c r="G97" i="3"/>
  <c r="M97" i="3" s="1"/>
  <c r="K96" i="3"/>
  <c r="G96" i="3"/>
  <c r="J96" i="3" s="1"/>
  <c r="K95" i="3"/>
  <c r="E95" i="3"/>
  <c r="G95" i="3" s="1"/>
  <c r="K94" i="3"/>
  <c r="G94" i="3"/>
  <c r="M94" i="3" s="1"/>
  <c r="K93" i="3"/>
  <c r="G93" i="3"/>
  <c r="J93" i="3" s="1"/>
  <c r="K92" i="3"/>
  <c r="E92" i="3"/>
  <c r="G92" i="3" s="1"/>
  <c r="M92" i="3" s="1"/>
  <c r="K91" i="3"/>
  <c r="K90" i="3"/>
  <c r="E90" i="3"/>
  <c r="G90" i="3" s="1"/>
  <c r="K87" i="3"/>
  <c r="G87" i="3"/>
  <c r="M87" i="3" s="1"/>
  <c r="K86" i="3"/>
  <c r="G86" i="3"/>
  <c r="K85" i="3"/>
  <c r="G85" i="3"/>
  <c r="K84" i="3"/>
  <c r="G84" i="3"/>
  <c r="J84" i="3" s="1"/>
  <c r="K83" i="3"/>
  <c r="G83" i="3"/>
  <c r="M83" i="3" s="1"/>
  <c r="K82" i="3"/>
  <c r="G82" i="3"/>
  <c r="K81" i="3"/>
  <c r="G81" i="3"/>
  <c r="K78" i="3"/>
  <c r="G78" i="3"/>
  <c r="J78" i="3" s="1"/>
  <c r="K77" i="3"/>
  <c r="G77" i="3"/>
  <c r="M77" i="3" s="1"/>
  <c r="K74" i="3"/>
  <c r="G74" i="3"/>
  <c r="K73" i="3"/>
  <c r="G73" i="3"/>
  <c r="J73" i="3" s="1"/>
  <c r="K72" i="3"/>
  <c r="G72" i="3"/>
  <c r="J72" i="3" s="1"/>
  <c r="K69" i="3"/>
  <c r="G69" i="3"/>
  <c r="M69" i="3" s="1"/>
  <c r="K68" i="3"/>
  <c r="G68" i="3"/>
  <c r="K67" i="3"/>
  <c r="G67" i="3"/>
  <c r="J67" i="3" s="1"/>
  <c r="K66" i="3"/>
  <c r="G66" i="3"/>
  <c r="J66" i="3" s="1"/>
  <c r="K65" i="3"/>
  <c r="G65" i="3"/>
  <c r="M65" i="3" s="1"/>
  <c r="K64" i="3"/>
  <c r="G64" i="3"/>
  <c r="K63" i="3"/>
  <c r="G63" i="3"/>
  <c r="J63" i="3" s="1"/>
  <c r="K62" i="3"/>
  <c r="G62" i="3"/>
  <c r="J62" i="3" s="1"/>
  <c r="K61" i="3"/>
  <c r="G61" i="3"/>
  <c r="M61" i="3" s="1"/>
  <c r="K58" i="3"/>
  <c r="G58" i="3"/>
  <c r="K57" i="3"/>
  <c r="G57" i="3"/>
  <c r="J57" i="3" s="1"/>
  <c r="K56" i="3"/>
  <c r="G56" i="3"/>
  <c r="J56" i="3" s="1"/>
  <c r="K55" i="3"/>
  <c r="G55" i="3"/>
  <c r="M55" i="3" s="1"/>
  <c r="K54" i="3"/>
  <c r="G54" i="3"/>
  <c r="K53" i="3"/>
  <c r="G53" i="3"/>
  <c r="J53" i="3" s="1"/>
  <c r="K50" i="3"/>
  <c r="G50" i="3"/>
  <c r="M50" i="3" s="1"/>
  <c r="K49" i="3"/>
  <c r="G49" i="3"/>
  <c r="M49" i="3" s="1"/>
  <c r="K48" i="3"/>
  <c r="G48" i="3"/>
  <c r="M48" i="3" s="1"/>
  <c r="K47" i="3"/>
  <c r="G47" i="3"/>
  <c r="J47" i="3" s="1"/>
  <c r="K46" i="3"/>
  <c r="G46" i="3"/>
  <c r="M46" i="3" s="1"/>
  <c r="G45" i="3"/>
  <c r="G44" i="3"/>
  <c r="J44" i="3" s="1"/>
  <c r="K43" i="3"/>
  <c r="G43" i="3"/>
  <c r="M43" i="3" s="1"/>
  <c r="K42" i="3"/>
  <c r="G42" i="3"/>
  <c r="M42" i="3" s="1"/>
  <c r="K41" i="3"/>
  <c r="G41" i="3"/>
  <c r="J41" i="3" s="1"/>
  <c r="K40" i="3"/>
  <c r="G40" i="3"/>
  <c r="M40" i="3" s="1"/>
  <c r="K32" i="3"/>
  <c r="G32" i="3"/>
  <c r="K31" i="3"/>
  <c r="G31" i="3"/>
  <c r="K30" i="3"/>
  <c r="G30" i="3"/>
  <c r="J30" i="3" s="1"/>
  <c r="K29" i="3"/>
  <c r="G29" i="3"/>
  <c r="M29" i="3" s="1"/>
  <c r="K26" i="3"/>
  <c r="E26" i="3"/>
  <c r="G26" i="3" s="1"/>
  <c r="J26" i="3" s="1"/>
  <c r="K25" i="3"/>
  <c r="E25" i="3"/>
  <c r="G25" i="3" s="1"/>
  <c r="M25" i="3" s="1"/>
  <c r="K24" i="3"/>
  <c r="E24" i="3"/>
  <c r="G24" i="3" s="1"/>
  <c r="M24" i="3" s="1"/>
  <c r="K23" i="3"/>
  <c r="E23" i="3"/>
  <c r="G23" i="3" s="1"/>
  <c r="J23" i="3" s="1"/>
  <c r="K22" i="3"/>
  <c r="E22" i="3"/>
  <c r="G22" i="3" s="1"/>
  <c r="J22" i="3" s="1"/>
  <c r="K21" i="3"/>
  <c r="G21" i="3"/>
  <c r="J21" i="3" s="1"/>
  <c r="K20" i="3"/>
  <c r="E20" i="3"/>
  <c r="G20" i="3" s="1"/>
  <c r="K19" i="3"/>
  <c r="E19" i="3"/>
  <c r="G19" i="3" s="1"/>
  <c r="J19" i="3" s="1"/>
  <c r="K18" i="3"/>
  <c r="E18" i="3"/>
  <c r="G18" i="3" s="1"/>
  <c r="M18" i="3" s="1"/>
  <c r="K17" i="3"/>
  <c r="E17" i="3"/>
  <c r="G17" i="3" s="1"/>
  <c r="M17" i="3" s="1"/>
  <c r="K16" i="3"/>
  <c r="G16" i="3"/>
  <c r="M16" i="3" s="1"/>
  <c r="K15" i="3"/>
  <c r="E15" i="3"/>
  <c r="G15" i="3" s="1"/>
  <c r="M15" i="3" s="1"/>
  <c r="K14" i="3"/>
  <c r="E14" i="3"/>
  <c r="G14" i="3" s="1"/>
  <c r="M14" i="3" s="1"/>
  <c r="K13" i="3"/>
  <c r="E13" i="3"/>
  <c r="G13" i="3" s="1"/>
  <c r="J13" i="3" s="1"/>
  <c r="K12" i="3"/>
  <c r="E12" i="3"/>
  <c r="G12" i="3" s="1"/>
  <c r="M12" i="3" s="1"/>
  <c r="K11" i="3"/>
  <c r="E11" i="3"/>
  <c r="G11" i="3" s="1"/>
  <c r="M11" i="3" s="1"/>
  <c r="K10" i="3"/>
  <c r="E10" i="3"/>
  <c r="G10" i="3" s="1"/>
  <c r="K9" i="3"/>
  <c r="E9" i="3"/>
  <c r="G9" i="3" s="1"/>
  <c r="K8" i="3"/>
  <c r="E8" i="3"/>
  <c r="G8" i="3" s="1"/>
  <c r="K7" i="3"/>
  <c r="E7" i="3"/>
  <c r="G7" i="3" s="1"/>
  <c r="M7" i="3" s="1"/>
  <c r="M144" i="3" l="1"/>
  <c r="J144" i="3"/>
  <c r="M158" i="3"/>
  <c r="J158" i="3"/>
  <c r="N275" i="3"/>
  <c r="G297" i="3"/>
  <c r="J297" i="3" s="1"/>
  <c r="J332" i="3"/>
  <c r="J171" i="3"/>
  <c r="M202" i="3"/>
  <c r="N202" i="3" s="1"/>
  <c r="O202" i="3" s="1"/>
  <c r="J43" i="3"/>
  <c r="N7" i="3"/>
  <c r="N133" i="3"/>
  <c r="M227" i="3"/>
  <c r="N227" i="3" s="1"/>
  <c r="O227" i="3" s="1"/>
  <c r="M41" i="3"/>
  <c r="N41" i="3" s="1"/>
  <c r="O41" i="3" s="1"/>
  <c r="M340" i="3"/>
  <c r="N340" i="3" s="1"/>
  <c r="O340" i="3" s="1"/>
  <c r="N14" i="3"/>
  <c r="N24" i="3"/>
  <c r="N43" i="3"/>
  <c r="M214" i="3"/>
  <c r="N214" i="3" s="1"/>
  <c r="O214" i="3" s="1"/>
  <c r="N48" i="3"/>
  <c r="E91" i="3"/>
  <c r="G91" i="3" s="1"/>
  <c r="M91" i="3" s="1"/>
  <c r="N91" i="3" s="1"/>
  <c r="M96" i="3"/>
  <c r="N96" i="3" s="1"/>
  <c r="O96" i="3" s="1"/>
  <c r="N178" i="3"/>
  <c r="M336" i="3"/>
  <c r="N336" i="3" s="1"/>
  <c r="O336" i="3" s="1"/>
  <c r="M389" i="3"/>
  <c r="N389" i="3" s="1"/>
  <c r="O389" i="3" s="1"/>
  <c r="M95" i="3"/>
  <c r="N95" i="3" s="1"/>
  <c r="J95" i="3"/>
  <c r="N65" i="3"/>
  <c r="M66" i="3"/>
  <c r="N66" i="3" s="1"/>
  <c r="O66" i="3" s="1"/>
  <c r="J83" i="3"/>
  <c r="M84" i="3"/>
  <c r="N84" i="3" s="1"/>
  <c r="O84" i="3" s="1"/>
  <c r="J307" i="3"/>
  <c r="N311" i="3"/>
  <c r="E322" i="3"/>
  <c r="G322" i="3" s="1"/>
  <c r="M322" i="3" s="1"/>
  <c r="N322" i="3" s="1"/>
  <c r="M335" i="3"/>
  <c r="N335" i="3" s="1"/>
  <c r="O335" i="3" s="1"/>
  <c r="M341" i="3"/>
  <c r="N341" i="3" s="1"/>
  <c r="O341" i="3" s="1"/>
  <c r="M373" i="3"/>
  <c r="N373" i="3" s="1"/>
  <c r="O373" i="3" s="1"/>
  <c r="M57" i="3"/>
  <c r="N57" i="3" s="1"/>
  <c r="O57" i="3" s="1"/>
  <c r="M223" i="3"/>
  <c r="N223" i="3" s="1"/>
  <c r="O223" i="3" s="1"/>
  <c r="J232" i="3"/>
  <c r="M243" i="3"/>
  <c r="N243" i="3" s="1"/>
  <c r="O243" i="3" s="1"/>
  <c r="M383" i="3"/>
  <c r="N383" i="3" s="1"/>
  <c r="O383" i="3" s="1"/>
  <c r="J29" i="3"/>
  <c r="J49" i="3"/>
  <c r="N55" i="3"/>
  <c r="M56" i="3"/>
  <c r="N56" i="3" s="1"/>
  <c r="O56" i="3" s="1"/>
  <c r="N120" i="3"/>
  <c r="N156" i="3"/>
  <c r="J184" i="3"/>
  <c r="N248" i="3"/>
  <c r="G321" i="3"/>
  <c r="J321" i="3" s="1"/>
  <c r="E323" i="3"/>
  <c r="G323" i="3" s="1"/>
  <c r="J323" i="3" s="1"/>
  <c r="N137" i="3"/>
  <c r="N152" i="3"/>
  <c r="M153" i="3"/>
  <c r="N153" i="3" s="1"/>
  <c r="O153" i="3" s="1"/>
  <c r="J196" i="3"/>
  <c r="M342" i="3"/>
  <c r="N342" i="3" s="1"/>
  <c r="O342" i="3" s="1"/>
  <c r="M381" i="3"/>
  <c r="N381" i="3" s="1"/>
  <c r="O381" i="3" s="1"/>
  <c r="N42" i="3"/>
  <c r="M72" i="3"/>
  <c r="N72" i="3" s="1"/>
  <c r="O72" i="3" s="1"/>
  <c r="J87" i="3"/>
  <c r="M259" i="3"/>
  <c r="N259" i="3" s="1"/>
  <c r="O259" i="3" s="1"/>
  <c r="J302" i="3"/>
  <c r="N306" i="3"/>
  <c r="E314" i="3"/>
  <c r="G314" i="3" s="1"/>
  <c r="M314" i="3" s="1"/>
  <c r="N314" i="3" s="1"/>
  <c r="J12" i="3"/>
  <c r="M30" i="3"/>
  <c r="N30" i="3" s="1"/>
  <c r="O30" i="3" s="1"/>
  <c r="M62" i="3"/>
  <c r="N62" i="3" s="1"/>
  <c r="O62" i="3" s="1"/>
  <c r="M67" i="3"/>
  <c r="N67" i="3" s="1"/>
  <c r="O67" i="3" s="1"/>
  <c r="N77" i="3"/>
  <c r="M78" i="3"/>
  <c r="N78" i="3" s="1"/>
  <c r="O78" i="3" s="1"/>
  <c r="N144" i="3"/>
  <c r="J156" i="3"/>
  <c r="M157" i="3"/>
  <c r="N157" i="3" s="1"/>
  <c r="O157" i="3" s="1"/>
  <c r="J178" i="3"/>
  <c r="J212" i="3"/>
  <c r="N224" i="3"/>
  <c r="N258" i="3"/>
  <c r="N264" i="3"/>
  <c r="M288" i="3"/>
  <c r="N288" i="3" s="1"/>
  <c r="E301" i="3"/>
  <c r="G301" i="3" s="1"/>
  <c r="J301" i="3" s="1"/>
  <c r="M316" i="3"/>
  <c r="N316" i="3" s="1"/>
  <c r="O316" i="3" s="1"/>
  <c r="M326" i="3"/>
  <c r="N326" i="3" s="1"/>
  <c r="O326" i="3" s="1"/>
  <c r="M334" i="3"/>
  <c r="N334" i="3" s="1"/>
  <c r="O334" i="3" s="1"/>
  <c r="N94" i="3"/>
  <c r="M119" i="3"/>
  <c r="N119" i="3" s="1"/>
  <c r="O119" i="3" s="1"/>
  <c r="J121" i="3"/>
  <c r="M122" i="3"/>
  <c r="N122" i="3" s="1"/>
  <c r="O122" i="3" s="1"/>
  <c r="M147" i="3"/>
  <c r="N147" i="3" s="1"/>
  <c r="O147" i="3" s="1"/>
  <c r="M165" i="3"/>
  <c r="N165" i="3" s="1"/>
  <c r="N196" i="3"/>
  <c r="M219" i="3"/>
  <c r="N219" i="3" s="1"/>
  <c r="O219" i="3" s="1"/>
  <c r="N291" i="3"/>
  <c r="N295" i="3"/>
  <c r="E299" i="3"/>
  <c r="G299" i="3" s="1"/>
  <c r="M299" i="3" s="1"/>
  <c r="N299" i="3" s="1"/>
  <c r="N303" i="3"/>
  <c r="N332" i="3"/>
  <c r="M333" i="3"/>
  <c r="N333" i="3" s="1"/>
  <c r="O333" i="3" s="1"/>
  <c r="M375" i="3"/>
  <c r="N375" i="3" s="1"/>
  <c r="O375" i="3" s="1"/>
  <c r="M391" i="3"/>
  <c r="N391" i="3" s="1"/>
  <c r="O391" i="3" s="1"/>
  <c r="N220" i="3"/>
  <c r="J32" i="3"/>
  <c r="M32" i="3"/>
  <c r="N32" i="3" s="1"/>
  <c r="J131" i="3"/>
  <c r="M131" i="3"/>
  <c r="N131" i="3" s="1"/>
  <c r="M143" i="3"/>
  <c r="N143" i="3" s="1"/>
  <c r="M155" i="3"/>
  <c r="N155" i="3" s="1"/>
  <c r="M226" i="3"/>
  <c r="N226" i="3" s="1"/>
  <c r="J226" i="3"/>
  <c r="J385" i="3"/>
  <c r="M385" i="3"/>
  <c r="N385" i="3" s="1"/>
  <c r="M81" i="3"/>
  <c r="N81" i="3" s="1"/>
  <c r="J81" i="3"/>
  <c r="M106" i="3"/>
  <c r="N106" i="3" s="1"/>
  <c r="J106" i="3"/>
  <c r="M216" i="3"/>
  <c r="N216" i="3" s="1"/>
  <c r="J216" i="3"/>
  <c r="M31" i="3"/>
  <c r="N31" i="3" s="1"/>
  <c r="J31" i="3"/>
  <c r="J45" i="3"/>
  <c r="M45" i="3"/>
  <c r="N45" i="3" s="1"/>
  <c r="M53" i="3"/>
  <c r="N53" i="3" s="1"/>
  <c r="O53" i="3" s="1"/>
  <c r="M63" i="3"/>
  <c r="N63" i="3" s="1"/>
  <c r="O63" i="3" s="1"/>
  <c r="M73" i="3"/>
  <c r="N73" i="3" s="1"/>
  <c r="O73" i="3" s="1"/>
  <c r="N92" i="3"/>
  <c r="M93" i="3"/>
  <c r="N93" i="3" s="1"/>
  <c r="O93" i="3" s="1"/>
  <c r="J98" i="3"/>
  <c r="M98" i="3"/>
  <c r="N98" i="3" s="1"/>
  <c r="J126" i="3"/>
  <c r="M126" i="3"/>
  <c r="N126" i="3" s="1"/>
  <c r="J140" i="3"/>
  <c r="M140" i="3"/>
  <c r="N140" i="3" s="1"/>
  <c r="M142" i="3"/>
  <c r="N142" i="3" s="1"/>
  <c r="J151" i="3"/>
  <c r="M151" i="3"/>
  <c r="N151" i="3" s="1"/>
  <c r="J159" i="3"/>
  <c r="M159" i="3"/>
  <c r="N159" i="3" s="1"/>
  <c r="J253" i="3"/>
  <c r="M253" i="3"/>
  <c r="N253" i="3" s="1"/>
  <c r="J377" i="3"/>
  <c r="M377" i="3"/>
  <c r="N377" i="3" s="1"/>
  <c r="J393" i="3"/>
  <c r="M393" i="3"/>
  <c r="N393" i="3" s="1"/>
  <c r="M296" i="3"/>
  <c r="N296" i="3" s="1"/>
  <c r="J296" i="3"/>
  <c r="M58" i="3"/>
  <c r="N58" i="3" s="1"/>
  <c r="J58" i="3"/>
  <c r="M68" i="3"/>
  <c r="N68" i="3" s="1"/>
  <c r="J68" i="3"/>
  <c r="J86" i="3"/>
  <c r="M86" i="3"/>
  <c r="N86" i="3" s="1"/>
  <c r="J152" i="3"/>
  <c r="J172" i="3"/>
  <c r="M172" i="3"/>
  <c r="N172" i="3" s="1"/>
  <c r="J211" i="3"/>
  <c r="M211" i="3"/>
  <c r="N211" i="3" s="1"/>
  <c r="J241" i="3"/>
  <c r="M241" i="3"/>
  <c r="N241" i="3" s="1"/>
  <c r="M328" i="3"/>
  <c r="N328" i="3" s="1"/>
  <c r="J328" i="3"/>
  <c r="J339" i="3"/>
  <c r="M339" i="3"/>
  <c r="N339" i="3" s="1"/>
  <c r="N40" i="3"/>
  <c r="M47" i="3"/>
  <c r="N47" i="3" s="1"/>
  <c r="O47" i="3" s="1"/>
  <c r="M54" i="3"/>
  <c r="N54" i="3" s="1"/>
  <c r="J54" i="3"/>
  <c r="N61" i="3"/>
  <c r="M64" i="3"/>
  <c r="N64" i="3" s="1"/>
  <c r="J64" i="3"/>
  <c r="N69" i="3"/>
  <c r="M74" i="3"/>
  <c r="N74" i="3" s="1"/>
  <c r="J74" i="3"/>
  <c r="J82" i="3"/>
  <c r="M82" i="3"/>
  <c r="N82" i="3" s="1"/>
  <c r="M85" i="3"/>
  <c r="N85" i="3" s="1"/>
  <c r="J85" i="3"/>
  <c r="N111" i="3"/>
  <c r="N116" i="3"/>
  <c r="J190" i="3"/>
  <c r="M190" i="3"/>
  <c r="N190" i="3" s="1"/>
  <c r="M210" i="3"/>
  <c r="N210" i="3" s="1"/>
  <c r="J210" i="3"/>
  <c r="N218" i="3"/>
  <c r="M222" i="3"/>
  <c r="N222" i="3" s="1"/>
  <c r="J222" i="3"/>
  <c r="J270" i="3"/>
  <c r="M270" i="3"/>
  <c r="N270" i="3" s="1"/>
  <c r="J331" i="3"/>
  <c r="M331" i="3"/>
  <c r="N331" i="3" s="1"/>
  <c r="M338" i="3"/>
  <c r="N338" i="3" s="1"/>
  <c r="J338" i="3"/>
  <c r="N49" i="3"/>
  <c r="N97" i="3"/>
  <c r="N121" i="3"/>
  <c r="N123" i="3"/>
  <c r="N130" i="3"/>
  <c r="N148" i="3"/>
  <c r="N154" i="3"/>
  <c r="N158" i="3"/>
  <c r="N171" i="3"/>
  <c r="N203" i="3"/>
  <c r="N232" i="3"/>
  <c r="N212" i="3"/>
  <c r="N17" i="3"/>
  <c r="N29" i="3"/>
  <c r="N46" i="3"/>
  <c r="N50" i="3"/>
  <c r="N83" i="3"/>
  <c r="N87" i="3"/>
  <c r="J97" i="3"/>
  <c r="J123" i="3"/>
  <c r="N134" i="3"/>
  <c r="J148" i="3"/>
  <c r="J154" i="3"/>
  <c r="M184" i="3"/>
  <c r="N184" i="3" s="1"/>
  <c r="J203" i="3"/>
  <c r="M209" i="3"/>
  <c r="N209" i="3" s="1"/>
  <c r="M217" i="3"/>
  <c r="N217" i="3" s="1"/>
  <c r="O217" i="3" s="1"/>
  <c r="J220" i="3"/>
  <c r="M221" i="3"/>
  <c r="N221" i="3" s="1"/>
  <c r="O221" i="3" s="1"/>
  <c r="J224" i="3"/>
  <c r="M225" i="3"/>
  <c r="N225" i="3" s="1"/>
  <c r="O225" i="3" s="1"/>
  <c r="G231" i="3"/>
  <c r="M231" i="3" s="1"/>
  <c r="N231" i="3" s="1"/>
  <c r="E233" i="3"/>
  <c r="G233" i="3" s="1"/>
  <c r="J233" i="3" s="1"/>
  <c r="N292" i="3"/>
  <c r="N300" i="3"/>
  <c r="E298" i="3"/>
  <c r="G298" i="3" s="1"/>
  <c r="J298" i="3" s="1"/>
  <c r="G312" i="3"/>
  <c r="M327" i="3"/>
  <c r="N327" i="3" s="1"/>
  <c r="O327" i="3" s="1"/>
  <c r="M337" i="3"/>
  <c r="N337" i="3" s="1"/>
  <c r="O337" i="3" s="1"/>
  <c r="M371" i="3"/>
  <c r="N371" i="3" s="1"/>
  <c r="O371" i="3" s="1"/>
  <c r="M379" i="3"/>
  <c r="N379" i="3" s="1"/>
  <c r="O379" i="3" s="1"/>
  <c r="M387" i="3"/>
  <c r="N387" i="3" s="1"/>
  <c r="O387" i="3" s="1"/>
  <c r="M395" i="3"/>
  <c r="N395" i="3" s="1"/>
  <c r="O395" i="3" s="1"/>
  <c r="J91" i="3"/>
  <c r="J90" i="3"/>
  <c r="M90" i="3"/>
  <c r="N90" i="3" s="1"/>
  <c r="M109" i="3"/>
  <c r="N109" i="3" s="1"/>
  <c r="J109" i="3"/>
  <c r="J141" i="3"/>
  <c r="M141" i="3"/>
  <c r="N141" i="3" s="1"/>
  <c r="J42" i="3"/>
  <c r="J46" i="3"/>
  <c r="J50" i="3"/>
  <c r="J55" i="3"/>
  <c r="J61" i="3"/>
  <c r="J65" i="3"/>
  <c r="J77" i="3"/>
  <c r="J92" i="3"/>
  <c r="J94" i="3"/>
  <c r="J111" i="3"/>
  <c r="J120" i="3"/>
  <c r="J362" i="3"/>
  <c r="I366" i="3" s="1"/>
  <c r="M362" i="3"/>
  <c r="N362" i="3" s="1"/>
  <c r="N16" i="3"/>
  <c r="J110" i="3"/>
  <c r="J137" i="3"/>
  <c r="M213" i="3"/>
  <c r="N213" i="3" s="1"/>
  <c r="M242" i="3"/>
  <c r="N242" i="3" s="1"/>
  <c r="J242" i="3"/>
  <c r="J40" i="3"/>
  <c r="M44" i="3"/>
  <c r="N44" i="3" s="1"/>
  <c r="O44" i="3" s="1"/>
  <c r="J48" i="3"/>
  <c r="J69" i="3"/>
  <c r="N112" i="3"/>
  <c r="N127" i="3"/>
  <c r="M215" i="3"/>
  <c r="N215" i="3" s="1"/>
  <c r="O215" i="3" s="1"/>
  <c r="M240" i="3"/>
  <c r="N240" i="3" s="1"/>
  <c r="J240" i="3"/>
  <c r="J289" i="3"/>
  <c r="M289" i="3"/>
  <c r="N289" i="3" s="1"/>
  <c r="M343" i="3"/>
  <c r="N343" i="3" s="1"/>
  <c r="J343" i="3"/>
  <c r="J218" i="3"/>
  <c r="J248" i="3"/>
  <c r="J258" i="3"/>
  <c r="J264" i="3"/>
  <c r="J275" i="3"/>
  <c r="N302" i="3"/>
  <c r="N310" i="3"/>
  <c r="N317" i="3"/>
  <c r="M344" i="3"/>
  <c r="N344" i="3" s="1"/>
  <c r="O344" i="3" s="1"/>
  <c r="M350" i="3"/>
  <c r="N350" i="3" s="1"/>
  <c r="M353" i="3"/>
  <c r="N353" i="3" s="1"/>
  <c r="O353" i="3" s="1"/>
  <c r="M354" i="3"/>
  <c r="N354" i="3" s="1"/>
  <c r="O354" i="3" s="1"/>
  <c r="M355" i="3"/>
  <c r="N355" i="3" s="1"/>
  <c r="O355" i="3" s="1"/>
  <c r="M356" i="3"/>
  <c r="N356" i="3" s="1"/>
  <c r="O356" i="3" s="1"/>
  <c r="M357" i="3"/>
  <c r="N357" i="3" s="1"/>
  <c r="O357" i="3" s="1"/>
  <c r="M358" i="3"/>
  <c r="N358" i="3" s="1"/>
  <c r="O358" i="3" s="1"/>
  <c r="M359" i="3"/>
  <c r="N359" i="3" s="1"/>
  <c r="O359" i="3" s="1"/>
  <c r="M360" i="3"/>
  <c r="N360" i="3" s="1"/>
  <c r="O360" i="3" s="1"/>
  <c r="M361" i="3"/>
  <c r="N361" i="3" s="1"/>
  <c r="O361" i="3" s="1"/>
  <c r="M370" i="3"/>
  <c r="N370" i="3" s="1"/>
  <c r="O370" i="3" s="1"/>
  <c r="M372" i="3"/>
  <c r="N372" i="3" s="1"/>
  <c r="O372" i="3" s="1"/>
  <c r="M374" i="3"/>
  <c r="N374" i="3" s="1"/>
  <c r="O374" i="3" s="1"/>
  <c r="M376" i="3"/>
  <c r="N376" i="3" s="1"/>
  <c r="O376" i="3" s="1"/>
  <c r="M378" i="3"/>
  <c r="N378" i="3" s="1"/>
  <c r="O378" i="3" s="1"/>
  <c r="M380" i="3"/>
  <c r="N380" i="3" s="1"/>
  <c r="O380" i="3" s="1"/>
  <c r="M382" i="3"/>
  <c r="N382" i="3" s="1"/>
  <c r="O382" i="3" s="1"/>
  <c r="M384" i="3"/>
  <c r="N384" i="3" s="1"/>
  <c r="O384" i="3" s="1"/>
  <c r="M386" i="3"/>
  <c r="N386" i="3" s="1"/>
  <c r="O386" i="3" s="1"/>
  <c r="M388" i="3"/>
  <c r="N388" i="3" s="1"/>
  <c r="O388" i="3" s="1"/>
  <c r="M390" i="3"/>
  <c r="N390" i="3" s="1"/>
  <c r="O390" i="3" s="1"/>
  <c r="M392" i="3"/>
  <c r="N392" i="3" s="1"/>
  <c r="O392" i="3" s="1"/>
  <c r="M394" i="3"/>
  <c r="N394" i="3" s="1"/>
  <c r="O394" i="3" s="1"/>
  <c r="E313" i="3"/>
  <c r="G313" i="3" s="1"/>
  <c r="M313" i="3" s="1"/>
  <c r="N313" i="3" s="1"/>
  <c r="E325" i="3"/>
  <c r="G325" i="3" s="1"/>
  <c r="J291" i="3"/>
  <c r="J315" i="3"/>
  <c r="J318" i="3"/>
  <c r="M319" i="3"/>
  <c r="N319" i="3" s="1"/>
  <c r="O319" i="3" s="1"/>
  <c r="M308" i="3"/>
  <c r="N308" i="3" s="1"/>
  <c r="O308" i="3" s="1"/>
  <c r="J112" i="3"/>
  <c r="J113" i="3"/>
  <c r="M114" i="3"/>
  <c r="N114" i="3" s="1"/>
  <c r="O114" i="3" s="1"/>
  <c r="J133" i="3"/>
  <c r="M21" i="3"/>
  <c r="N21" i="3" s="1"/>
  <c r="O21" i="3" s="1"/>
  <c r="M26" i="3"/>
  <c r="N26" i="3" s="1"/>
  <c r="O26" i="3" s="1"/>
  <c r="J16" i="3"/>
  <c r="M19" i="3"/>
  <c r="N19" i="3" s="1"/>
  <c r="O19" i="3" s="1"/>
  <c r="N11" i="3"/>
  <c r="M9" i="3"/>
  <c r="N9" i="3" s="1"/>
  <c r="J9" i="3"/>
  <c r="J305" i="3"/>
  <c r="M305" i="3"/>
  <c r="N305" i="3" s="1"/>
  <c r="J290" i="3"/>
  <c r="M290" i="3"/>
  <c r="N290" i="3" s="1"/>
  <c r="J20" i="3"/>
  <c r="M20" i="3"/>
  <c r="N20" i="3" s="1"/>
  <c r="J7" i="3"/>
  <c r="J309" i="3"/>
  <c r="M309" i="3"/>
  <c r="N309" i="3" s="1"/>
  <c r="J8" i="3"/>
  <c r="M8" i="3"/>
  <c r="N8" i="3" s="1"/>
  <c r="M10" i="3"/>
  <c r="N10" i="3" s="1"/>
  <c r="J10" i="3"/>
  <c r="J115" i="3"/>
  <c r="M115" i="3"/>
  <c r="N115" i="3" s="1"/>
  <c r="J108" i="3"/>
  <c r="M108" i="3"/>
  <c r="N108" i="3" s="1"/>
  <c r="J129" i="3"/>
  <c r="M129" i="3"/>
  <c r="N129" i="3" s="1"/>
  <c r="J132" i="3"/>
  <c r="M132" i="3"/>
  <c r="N132" i="3" s="1"/>
  <c r="J320" i="3"/>
  <c r="M320" i="3"/>
  <c r="N320" i="3" s="1"/>
  <c r="J134" i="3"/>
  <c r="J300" i="3"/>
  <c r="N12" i="3"/>
  <c r="M13" i="3"/>
  <c r="N13" i="3" s="1"/>
  <c r="O13" i="3" s="1"/>
  <c r="J14" i="3"/>
  <c r="N15" i="3"/>
  <c r="J17" i="3"/>
  <c r="N18" i="3"/>
  <c r="M22" i="3"/>
  <c r="N22" i="3" s="1"/>
  <c r="O22" i="3" s="1"/>
  <c r="M23" i="3"/>
  <c r="N23" i="3" s="1"/>
  <c r="O23" i="3" s="1"/>
  <c r="J24" i="3"/>
  <c r="O24" i="3" s="1"/>
  <c r="N25" i="3"/>
  <c r="J127" i="3"/>
  <c r="M135" i="3"/>
  <c r="N135" i="3" s="1"/>
  <c r="O135" i="3" s="1"/>
  <c r="M136" i="3"/>
  <c r="N136" i="3" s="1"/>
  <c r="O136" i="3" s="1"/>
  <c r="M293" i="3"/>
  <c r="N293" i="3" s="1"/>
  <c r="O293" i="3" s="1"/>
  <c r="M294" i="3"/>
  <c r="N294" i="3" s="1"/>
  <c r="O294" i="3" s="1"/>
  <c r="J295" i="3"/>
  <c r="J303" i="3"/>
  <c r="J311" i="3"/>
  <c r="M324" i="3"/>
  <c r="N324" i="3" s="1"/>
  <c r="J324" i="3"/>
  <c r="J116" i="3"/>
  <c r="J292" i="3"/>
  <c r="J310" i="3"/>
  <c r="J11" i="3"/>
  <c r="J15" i="3"/>
  <c r="J18" i="3"/>
  <c r="J25" i="3"/>
  <c r="M107" i="3"/>
  <c r="N107" i="3" s="1"/>
  <c r="O107" i="3" s="1"/>
  <c r="N110" i="3"/>
  <c r="N113" i="3"/>
  <c r="M128" i="3"/>
  <c r="N128" i="3" s="1"/>
  <c r="O128" i="3" s="1"/>
  <c r="J130" i="3"/>
  <c r="M304" i="3"/>
  <c r="N304" i="3" s="1"/>
  <c r="O304" i="3" s="1"/>
  <c r="J306" i="3"/>
  <c r="N307" i="3"/>
  <c r="N315" i="3"/>
  <c r="J317" i="3"/>
  <c r="N318" i="3"/>
  <c r="O350" i="3" l="1"/>
  <c r="I161" i="3"/>
  <c r="O165" i="3"/>
  <c r="O209" i="3"/>
  <c r="O288" i="3"/>
  <c r="O40" i="3"/>
  <c r="O133" i="3"/>
  <c r="O258" i="3"/>
  <c r="O302" i="3"/>
  <c r="O97" i="3"/>
  <c r="O140" i="3"/>
  <c r="O222" i="3"/>
  <c r="O43" i="3"/>
  <c r="O134" i="3"/>
  <c r="O123" i="3"/>
  <c r="O295" i="3"/>
  <c r="O270" i="3"/>
  <c r="M297" i="3"/>
  <c r="N297" i="3" s="1"/>
  <c r="O297" i="3" s="1"/>
  <c r="O42" i="3"/>
  <c r="O14" i="3"/>
  <c r="O275" i="3"/>
  <c r="O87" i="3"/>
  <c r="O171" i="3"/>
  <c r="J314" i="3"/>
  <c r="O314" i="3" s="1"/>
  <c r="O116" i="3"/>
  <c r="O264" i="3"/>
  <c r="O196" i="3"/>
  <c r="O95" i="3"/>
  <c r="O203" i="3"/>
  <c r="O148" i="3"/>
  <c r="O292" i="3"/>
  <c r="M323" i="3"/>
  <c r="N323" i="3" s="1"/>
  <c r="O323" i="3" s="1"/>
  <c r="O17" i="3"/>
  <c r="O184" i="3"/>
  <c r="O83" i="3"/>
  <c r="O82" i="3"/>
  <c r="O54" i="3"/>
  <c r="O253" i="3"/>
  <c r="O31" i="3"/>
  <c r="O332" i="3"/>
  <c r="J322" i="3"/>
  <c r="O322" i="3" s="1"/>
  <c r="O130" i="3"/>
  <c r="M301" i="3"/>
  <c r="N301" i="3" s="1"/>
  <c r="O301" i="3" s="1"/>
  <c r="O115" i="3"/>
  <c r="J299" i="3"/>
  <c r="O299" i="3" s="1"/>
  <c r="O158" i="3"/>
  <c r="O226" i="3"/>
  <c r="O178" i="3"/>
  <c r="O152" i="3"/>
  <c r="I397" i="3"/>
  <c r="O131" i="3"/>
  <c r="O190" i="3"/>
  <c r="O74" i="3"/>
  <c r="O211" i="3"/>
  <c r="O68" i="3"/>
  <c r="O307" i="3"/>
  <c r="O296" i="3"/>
  <c r="O291" i="3"/>
  <c r="M233" i="3"/>
  <c r="N233" i="3" s="1"/>
  <c r="O137" i="3"/>
  <c r="O120" i="3"/>
  <c r="O121" i="3"/>
  <c r="O106" i="3"/>
  <c r="O144" i="3"/>
  <c r="O156" i="3"/>
  <c r="O248" i="3"/>
  <c r="O48" i="3"/>
  <c r="O111" i="3"/>
  <c r="O65" i="3"/>
  <c r="O46" i="3"/>
  <c r="O220" i="3"/>
  <c r="O64" i="3"/>
  <c r="I205" i="3"/>
  <c r="J231" i="3"/>
  <c r="O231" i="3" s="1"/>
  <c r="O94" i="3"/>
  <c r="O90" i="3"/>
  <c r="O232" i="3"/>
  <c r="O81" i="3"/>
  <c r="O12" i="3"/>
  <c r="M298" i="3"/>
  <c r="N298" i="3" s="1"/>
  <c r="O298" i="3" s="1"/>
  <c r="O306" i="3"/>
  <c r="O311" i="3"/>
  <c r="O112" i="3"/>
  <c r="O218" i="3"/>
  <c r="O69" i="3"/>
  <c r="O92" i="3"/>
  <c r="O55" i="3"/>
  <c r="O224" i="3"/>
  <c r="O29" i="3"/>
  <c r="O212" i="3"/>
  <c r="O49" i="3"/>
  <c r="O331" i="3"/>
  <c r="O210" i="3"/>
  <c r="O85" i="3"/>
  <c r="O303" i="3"/>
  <c r="M321" i="3"/>
  <c r="N321" i="3" s="1"/>
  <c r="O321" i="3" s="1"/>
  <c r="O77" i="3"/>
  <c r="O154" i="3"/>
  <c r="O241" i="3"/>
  <c r="O172" i="3"/>
  <c r="O126" i="3"/>
  <c r="O98" i="3"/>
  <c r="O143" i="3"/>
  <c r="O318" i="3"/>
  <c r="O142" i="3"/>
  <c r="O155" i="3"/>
  <c r="M312" i="3"/>
  <c r="N312" i="3" s="1"/>
  <c r="J312" i="3"/>
  <c r="O315" i="3"/>
  <c r="O110" i="3"/>
  <c r="O300" i="3"/>
  <c r="O290" i="3"/>
  <c r="O343" i="3"/>
  <c r="O289" i="3"/>
  <c r="O50" i="3"/>
  <c r="O91" i="3"/>
  <c r="O338" i="3"/>
  <c r="O328" i="3"/>
  <c r="O377" i="3"/>
  <c r="O45" i="3"/>
  <c r="O216" i="3"/>
  <c r="O385" i="3"/>
  <c r="J313" i="3"/>
  <c r="O313" i="3" s="1"/>
  <c r="O16" i="3"/>
  <c r="O159" i="3"/>
  <c r="O151" i="3"/>
  <c r="O61" i="3"/>
  <c r="O58" i="3"/>
  <c r="O109" i="3"/>
  <c r="O339" i="3"/>
  <c r="O86" i="3"/>
  <c r="O393" i="3"/>
  <c r="O32" i="3"/>
  <c r="O213" i="3"/>
  <c r="O317" i="3"/>
  <c r="O310" i="3"/>
  <c r="O320" i="3"/>
  <c r="O129" i="3"/>
  <c r="J325" i="3"/>
  <c r="M325" i="3"/>
  <c r="N325" i="3" s="1"/>
  <c r="I284" i="3"/>
  <c r="O242" i="3"/>
  <c r="O362" i="3"/>
  <c r="P366" i="3" s="1"/>
  <c r="O141" i="3"/>
  <c r="L397" i="3"/>
  <c r="O305" i="3"/>
  <c r="O240" i="3"/>
  <c r="O309" i="3"/>
  <c r="O113" i="3"/>
  <c r="O127" i="3"/>
  <c r="O20" i="3"/>
  <c r="O10" i="3"/>
  <c r="O8" i="3"/>
  <c r="O11" i="3"/>
  <c r="O7" i="3"/>
  <c r="I102" i="3"/>
  <c r="O25" i="3"/>
  <c r="O18" i="3"/>
  <c r="O9" i="3"/>
  <c r="O324" i="3"/>
  <c r="O15" i="3"/>
  <c r="O132" i="3"/>
  <c r="O108" i="3"/>
  <c r="N399" i="3" l="1"/>
  <c r="P161" i="3"/>
  <c r="O233" i="3"/>
  <c r="P237" i="3" s="1"/>
  <c r="P205" i="3"/>
  <c r="P284" i="3"/>
  <c r="O325" i="3"/>
  <c r="I237" i="3"/>
  <c r="P397" i="3"/>
  <c r="I346" i="3"/>
  <c r="O312" i="3"/>
  <c r="N400" i="3"/>
  <c r="N401" i="3"/>
  <c r="P102" i="3"/>
  <c r="P346" i="3" l="1"/>
  <c r="D14" i="2"/>
  <c r="E18" i="2" s="1"/>
  <c r="E19" i="2" s="1"/>
  <c r="K18" i="2"/>
  <c r="K19" i="2" s="1"/>
  <c r="F14" i="2"/>
  <c r="G14" i="2" l="1"/>
  <c r="E14" i="2"/>
  <c r="E21" i="2" s="1"/>
  <c r="J14" i="2" l="1"/>
  <c r="E22" i="2"/>
  <c r="E23" i="2" s="1"/>
  <c r="H14" i="2" l="1"/>
  <c r="I14" i="2"/>
  <c r="E24" i="2"/>
  <c r="E25" i="2"/>
  <c r="K14" i="2" l="1"/>
  <c r="E26" i="2"/>
  <c r="E31" i="2" s="1"/>
  <c r="E27" i="2" l="1"/>
  <c r="E33" i="2" s="1"/>
  <c r="N1" i="3" s="1"/>
</calcChain>
</file>

<file path=xl/sharedStrings.xml><?xml version="1.0" encoding="utf-8"?>
<sst xmlns="http://schemas.openxmlformats.org/spreadsheetml/2006/main" count="1093" uniqueCount="350">
  <si>
    <t>SR.
NO.</t>
  </si>
  <si>
    <t>DESCRIPTION</t>
  </si>
  <si>
    <t>QUANTITY</t>
  </si>
  <si>
    <t>WASTAGE</t>
  </si>
  <si>
    <t>QTY WITH
WASTAGE</t>
  </si>
  <si>
    <t>UNIT</t>
  </si>
  <si>
    <t>MATERIAL 
COST</t>
  </si>
  <si>
    <t>MANHOURS COST</t>
  </si>
  <si>
    <t>CONDUITS</t>
  </si>
  <si>
    <t>FT</t>
  </si>
  <si>
    <t>CONDUCTORS</t>
  </si>
  <si>
    <t>EA</t>
  </si>
  <si>
    <t xml:space="preserve">TOTAL MATERIAL COST  </t>
  </si>
  <si>
    <t>SCOPE OF ESTIMATE:</t>
  </si>
  <si>
    <t>SUPPLY &amp; INSTALLATION</t>
  </si>
  <si>
    <t>UNIT MANHOURS</t>
  </si>
  <si>
    <t>TOTAL MANHOURS</t>
  </si>
  <si>
    <t>DEVICES</t>
  </si>
  <si>
    <t>DISTRIBUTION</t>
  </si>
  <si>
    <t xml:space="preserve">GROUNDING </t>
  </si>
  <si>
    <t>DISCONNECT SWITCHES</t>
  </si>
  <si>
    <t>WIRING DEVICES</t>
  </si>
  <si>
    <t>LIGHTING FIXTURES</t>
  </si>
  <si>
    <t>EXCLUSIONS</t>
  </si>
  <si>
    <t>TEMPORARY POWER IS NOT INCLUDED.</t>
  </si>
  <si>
    <t>LIGHTING CONTROLS</t>
  </si>
  <si>
    <t>BRANCH WIRING</t>
  </si>
  <si>
    <t>POWER FEEDERS</t>
  </si>
  <si>
    <t>TOTAL
COST</t>
  </si>
  <si>
    <t>TOTAL BID PRICE</t>
  </si>
  <si>
    <t xml:space="preserve">TOTAL LABOR COST  </t>
  </si>
  <si>
    <t>UNIT MATERIAL
COST</t>
  </si>
  <si>
    <t>DWG. NO.</t>
  </si>
  <si>
    <t>DETAIL NO.</t>
  </si>
  <si>
    <t xml:space="preserve">TOTAL LABOR HOURS  </t>
  </si>
  <si>
    <t>SR. NO.</t>
  </si>
  <si>
    <t>SUBTOTAL MATERIAL</t>
  </si>
  <si>
    <t>SUBTOTAL LABOR</t>
  </si>
  <si>
    <t>QUOTATION FOR SWITCHGEAR</t>
  </si>
  <si>
    <t>BREAKERS</t>
  </si>
  <si>
    <t>PANELS</t>
  </si>
  <si>
    <t>QUOTATION FOR LIGHTING FIXTURES</t>
  </si>
  <si>
    <t>COMPOSITE LABOR RATE</t>
  </si>
  <si>
    <t>MANHOUR RATE</t>
  </si>
  <si>
    <t>INCLUSIONS</t>
  </si>
  <si>
    <t>THE ESTIMATE INCLUDES THE INFORMATION SHOWN ONLY ON THE DRAWINGS</t>
  </si>
  <si>
    <t>INCLUDES LABOR HOURS FOR INSTALLATION FOR ALL ITEMS</t>
  </si>
  <si>
    <t>EXCLUDES ANY SAW CUTTING OF CONCRETE</t>
  </si>
  <si>
    <t>VOICE/DATA OUTLETS ARE EXCLUDED</t>
  </si>
  <si>
    <t>NOTES</t>
  </si>
  <si>
    <t xml:space="preserve">LIGHTING FIXTURES </t>
  </si>
  <si>
    <t>FIRESTOPPING IS NOT INCLUDED FOR WALL PENETRATION.</t>
  </si>
  <si>
    <t>PERMITS AND FEES</t>
  </si>
  <si>
    <t>CONDUCTORS - LIGHTING</t>
  </si>
  <si>
    <t>CONDUITS - POWER</t>
  </si>
  <si>
    <t>CONDUCTORS - POWER</t>
  </si>
  <si>
    <t>MISCELLANEOUS</t>
  </si>
  <si>
    <t>BID SUMMARY</t>
  </si>
  <si>
    <t>MATERIAL COST</t>
  </si>
  <si>
    <t>LABOR COST</t>
  </si>
  <si>
    <t>MATERIAL TAX</t>
  </si>
  <si>
    <t>LABOR TAX</t>
  </si>
  <si>
    <t>TOTAL COST</t>
  </si>
  <si>
    <t>OVERHEADS</t>
  </si>
  <si>
    <t>PROFITS</t>
  </si>
  <si>
    <t>TOTAL PRICE</t>
  </si>
  <si>
    <t>TOTALS</t>
  </si>
  <si>
    <t>BID RECAP</t>
  </si>
  <si>
    <t>TOTAL MATERIAL COST</t>
  </si>
  <si>
    <t>TOTAL LABOR COST</t>
  </si>
  <si>
    <t>MATERIAL SALES TAX</t>
  </si>
  <si>
    <t>OVERHEADS @</t>
  </si>
  <si>
    <t>BID SECURITY</t>
  </si>
  <si>
    <t>ALLOWANCES</t>
  </si>
  <si>
    <t>SUB-CONTRACTS</t>
  </si>
  <si>
    <t>BOND PREMIUM</t>
  </si>
  <si>
    <t>JOB EXPENSE</t>
  </si>
  <si>
    <t>TOTAL COST WITH OVERHEADS + PROFIT</t>
  </si>
  <si>
    <t>PROFIT @</t>
  </si>
  <si>
    <t>BASE BID PRICE</t>
  </si>
  <si>
    <t>MAN LOAD</t>
  </si>
  <si>
    <t>MOBILIZATION / DEMOBILIZATION</t>
  </si>
  <si>
    <t>ELECTRICIAN RATE</t>
  </si>
  <si>
    <t>SUPERVISOR RATE</t>
  </si>
  <si>
    <t>UNSKILLED LABOR RATE</t>
  </si>
  <si>
    <t>TOTAL MANHOURS WITH SUPERVISION</t>
  </si>
  <si>
    <t>NUMBER OF MAN-DAYS</t>
  </si>
  <si>
    <t>PREVAILING WAGE RATE</t>
  </si>
  <si>
    <t>N/A</t>
  </si>
  <si>
    <t>MAN-LOADING AND SUPERVISION ANALYSIS</t>
  </si>
  <si>
    <t>INSERT VALUES IN YELLOW HIGHLIGHTED CELLS WHERE APPLICABLE</t>
  </si>
  <si>
    <t>ROUGH-IN FOR LOW VOLTAGE SYSTEM</t>
  </si>
  <si>
    <t>ROUGH-IN FOR FIRE ALARM SYSTEM</t>
  </si>
  <si>
    <t>LIGHTING SUPPORTS</t>
  </si>
  <si>
    <t>DEMOLITION</t>
  </si>
  <si>
    <t>REMOVAL</t>
  </si>
  <si>
    <t>EQUIPMENT CONNECTIONS</t>
  </si>
  <si>
    <r>
      <rPr>
        <b/>
        <sz val="11"/>
        <color theme="1"/>
        <rFont val="Calibri"/>
        <family val="2"/>
        <scheme val="minor"/>
      </rPr>
      <t>Terms and Conditions/Disclaimer:</t>
    </r>
    <r>
      <rPr>
        <sz val="11"/>
        <color theme="1"/>
        <rFont val="Calibri"/>
        <family val="2"/>
        <scheme val="minor"/>
      </rPr>
      <t xml:space="preserve"> The quantities, numbers, scope, or any other information contained in this document has been complied to the best of our knowledge. By utilizing or deriving any of the information contained in this document, you accept the information, quantities and costs as accurate and waive to any claims for errors in information. Bidding Enterprise LLC does not warranty any of the information contained in this document. The information contained in this document are for informational purpose only and to be used as a guideline for quantities and pricing. It is the responsibility of the contractor performing the work to review quantities and bid documents and finalize pricing and materials based on current prices.</t>
    </r>
  </si>
  <si>
    <t>SPLICE PULLBOX</t>
  </si>
  <si>
    <t>SCOTCHLOCK CONNECTOR</t>
  </si>
  <si>
    <t>COMPRESSION CONNECTOR</t>
  </si>
  <si>
    <r>
      <rPr>
        <b/>
        <sz val="11"/>
        <rFont val="Calibri"/>
        <family val="2"/>
        <scheme val="minor"/>
      </rPr>
      <t>Terms and Conditions/Disclaimer:</t>
    </r>
    <r>
      <rPr>
        <sz val="11"/>
        <rFont val="Calibri"/>
        <family val="2"/>
        <scheme val="minor"/>
      </rPr>
      <t xml:space="preserve"> The quantities, numbers, scope, or any other information contained in this document has been complied to the best of our knowledge. By utilizing or deriving any of the information contained in this document, you accept the information, quantities and costs as accurate and waive to any claims for errors in information. Bidding Enterprise LLC does not warranty any of the information contained in this document. The information contained in this document are for informational purpose only and to be used as a guideline for quantities and pricing. It is the responsibility of the contractor performing the work to review quantities and bid documents and finalize pricing and materials based on current prices.</t>
    </r>
  </si>
  <si>
    <t>CONDUITS - EQUIPMENT</t>
  </si>
  <si>
    <t>CONDUCTORS - EQUIPMENT</t>
  </si>
  <si>
    <t>30A/1P COMBINATION STARTER DISCONNECT SWITCH</t>
  </si>
  <si>
    <t>30A/2P/15AF FUSED DISCONNECT SWITCH NEMA 3R</t>
  </si>
  <si>
    <t xml:space="preserve">30AS/3P/25AF FUSED DISCONNECT SWITCH </t>
  </si>
  <si>
    <t>60A/3P/50AF FUSED DISCONNECT SWITCH NEMA 3R</t>
  </si>
  <si>
    <t>#6 THHN</t>
  </si>
  <si>
    <t>CAD WELD CONNECTION</t>
  </si>
  <si>
    <t>TEST WELL</t>
  </si>
  <si>
    <t>20A/1P CIRCUIT BREAKER</t>
  </si>
  <si>
    <t>20A/2P CIRCUIT BREAKER</t>
  </si>
  <si>
    <t>30A/3P CIRCUIT BREAKER</t>
  </si>
  <si>
    <t>40A/3P CIRCUIT BREAKER</t>
  </si>
  <si>
    <t>50A/3P CIRCUIT BREAKER</t>
  </si>
  <si>
    <t>60A/3P CIRCUIT BREAKER</t>
  </si>
  <si>
    <t>150A/3P CIRCUIT BREAKER</t>
  </si>
  <si>
    <t>PANEL L2, _x000D_
150A MLO, 120/208V, 3PH, 4W, 25KAIC, SURFACE MOUNTED</t>
  </si>
  <si>
    <t>PANEL L3, _x000D_
150A MLO, 120/208V, 3PH, 4W, 25KAIC, SURFACE MOUNTED</t>
  </si>
  <si>
    <t>EQUIPMENT CONNECTION FOR CH</t>
  </si>
  <si>
    <t>EQUIPMENT CONNECTION FOR CP</t>
  </si>
  <si>
    <t>EQUIPMENT CONNECTION FOR DWH2</t>
  </si>
  <si>
    <t>EQUIPMENT CONNECTION FOR EF</t>
  </si>
  <si>
    <t>EQUIPMENT CONNECTION FOR HP</t>
  </si>
  <si>
    <t>EQUIPMENT CONNECTION FOR RTU</t>
  </si>
  <si>
    <t>EQUIPMENT CONNECTION FOR SS</t>
  </si>
  <si>
    <t xml:space="preserve">#8/2C, #12/1C </t>
  </si>
  <si>
    <t>#10/2C SOLID MC</t>
  </si>
  <si>
    <t xml:space="preserve">#12/2C SOLID MC </t>
  </si>
  <si>
    <t>CAT 5e</t>
  </si>
  <si>
    <t>#8 THHN</t>
  </si>
  <si>
    <t>#10 THHN</t>
  </si>
  <si>
    <t>#8/2C, #10/1C MC</t>
  </si>
  <si>
    <t>1"C LFMC</t>
  </si>
  <si>
    <t>3/4"C LFMC</t>
  </si>
  <si>
    <t>#4 THHN</t>
  </si>
  <si>
    <t xml:space="preserve">#8/2C, #10/1C MC </t>
  </si>
  <si>
    <t>MANUAL MOTOR CONTROLLER WITH PILOT LIGHT TO SUIT MOTOR.</t>
  </si>
  <si>
    <t>A1 _x000D_
2X4 LED EDGE LIT FLAT PANEL WITH NARROW WITH ALUMINUM TRIM/FRAME, SEAMLESS CORNERS, AND WHITE FROSTED SMOOTH ACRYLIC SCRATCH &amp; IMPACT RESISTANT LENS. _x000D_
LITHONIA #EPANL-2X4-4000LM-80CRI-35K-MIN1-ZT-MVOLT</t>
  </si>
  <si>
    <t>A1X 2X4 LED EDGE LIT FLAT PANEL WITH NARROW WITH ALUMINUM TRIM/FRAME, SEAMLESS CORNERS, AND WHITE FROSTED SMOOTH ACRYLIC SCRATCH &amp; IMPACT RESISTANT LENS WITH EMERGENCY BATTERY BACKUP. _x000D_
LITHONIA #EPANL-2X4-4000LM-80CRI-35K-MIN1-ZT-MVOLT</t>
  </si>
  <si>
    <t>A2 _x000D_
2X4 LED EDGE LIT FLAT PANEL WITH NARROW WITH ALUMINUM TRIM/FRAME, SEAMLESS CORNERS, AND WHITE FROSTED SMOOTH ACRYLIC SCRATCH &amp; IMPACT RESISTANT LENS. _x000D_
LITHONIA #EPANL-2X4-4800LM-80CRI-35K-MIN1-ZT-MVOLT</t>
  </si>
  <si>
    <t>A2X _x000D_
2X4 LED EDGE LIT FLAT PANEL WITH NARROW WITH ALUMINUM TRIM/FRAME, SEAMLESS CORNERS, AND WHITE FROSTED SMOOTH ACRYLIC SCRATCH &amp; IMPACT RESISTANT LENS WITH EMERGENCY BATTERY BACKUP. _x000D_
LITHONIA #EPANL-2X4-4800LM-80CRI-35K-MIN1-ZT-MVOLT</t>
  </si>
  <si>
    <t>A3 _x000D_
2X4 LED EDGE LIT FLAT PANEL WITH NARROW WITH ALUMINUM TRIM/FRAME, SEAMLESS CORNERS, AND WHITE FROSTED SMOOTH ACRYLIC SCRATCH &amp; IMPACT RESISTANT LENS. _x000D_
LITHONIA #EPANL-2X4-5400LM-80CRI-35K-MIN1-ZT-MVOLT</t>
  </si>
  <si>
    <t>B1 _x000D_
2X2 LED EDGE LIT FLAT PANEL WITH NARROW WITH ALUMINUM TRIM/FRAME, SEAMLESS CORNERS, AND WHITE FROSTED SMOOTH ACRYLIC SCRATCH &amp; IMPACT RESISTANT LENS. _x000D_
LITHONIA #EPANL-2X2-4800LM-80CRI-35K-MIN1-ZT-MVOLT</t>
  </si>
  <si>
    <t>BX _x000D_
2X2 LED EDGE LIT FLAT PANEL WITH NARROW WITH ALUMINUM TRIM/FRAME, SEAMLESS CORNERS, AND WHITE FROSTED SMOOTH ACRYLIC SCRATCH &amp; IMPACT RESISTANT LENS WITH EMERGENCY BATTERY BACKUP. _x000D_
LITHONIA #EPANL-2X2-4800LM-80CRI-35K-MIN1-ZT-MVOLT</t>
  </si>
  <si>
    <t>DX _x000D_
1'X4' LED RECESSED LIGHTING FIXTURE WITH PAINTED WHITE STEEL CONSTRUCTION. RIBBED FROSTED LENS WITH LOW GLARE. DIFFUSED LIGHTING DISTRIBUTION. WITH EMERGENCY BATTERY BACKUP_x000D_
LITHONIA #EPANEL-1X4-3000LM-80CRI-35K-MIN1-EZT-MVOLT-1X4SMKSH</t>
  </si>
  <si>
    <t>K _x000D_
6" DIA X 8.5 RECESSED DOWNLIGHT WITH CLEAR POLYCARBONATE LENS AND ANTI-MICROBIAL WHITE PAINTED FINISH WITH 1% DIMMING. 1% SUITABLE FOR WET LOCATION._x000D_
GOTHAM #EV0-35/20-6AR-MD-LSS-EZ1</t>
  </si>
  <si>
    <t xml:space="preserve">DIMMER SWITCH WITH LOW VOLTAGE SENSOR </t>
  </si>
  <si>
    <t>MS _x000D_
CEILING OUTLET AND DUAL TECHNOLOGY MOTION SENSOR FOR LIGHTING CONTROL, ACUITY nCM PDT 9 OR APPROVED SIMILAR</t>
  </si>
  <si>
    <t>MSnHW_x000D_
CEILING OUTLET AND DUAL TECHNOLOGY MOTION SENSOR FOR LIGHTING CONTROL, IN HALLWAYS. ACUITY nHW 13 OR APPROVED SIMILAR</t>
  </si>
  <si>
    <t>OUTLET BOX IN WALL AND LOW VOLTAGE DIMMER SWITCH WITH DUAL TECHNOLOGY VACANCY SENSOR SWITCH, ACUITY NWSX PDT LV</t>
  </si>
  <si>
    <t>OUTLET BOX IN WALL DIMMER SWITCH WITH DUAL TECHNOLOGY VACANCY SENSOR  SWITCH, _x000D_
ACUITY WSX DPDT OR APPROVED SIMILAR</t>
  </si>
  <si>
    <t>PC _x000D_
LIGHTING CONTROL DAYLIGHT SENSOR ACUITY nCM ADCX OR APPROVED SIMILAR</t>
  </si>
  <si>
    <t>PP _x000D_
OUTLET BOX MOUNTED MOTION LOW VOLTAGE SENSOR POWER PACK WITH DIMMING OUTPUT, ACUITY nPP16 EPF OR APPROVED SIMILAR</t>
  </si>
  <si>
    <t>SLV _x000D_
LOW VOLTAGE SWITCH ACUITY nPODM OR APPROVED EQUAL</t>
  </si>
  <si>
    <t>SMS _x000D_
VACANCY SENSOR SWITCH</t>
  </si>
  <si>
    <t xml:space="preserve">PULL STRING </t>
  </si>
  <si>
    <t>4"C EMT SLEAVE 2'</t>
  </si>
  <si>
    <t>4"C EMT SLEAVE 12'</t>
  </si>
  <si>
    <t>ACCESS CONTROL DOOR</t>
  </si>
  <si>
    <t>CARD READER</t>
  </si>
  <si>
    <t xml:space="preserve">CCTV SECURITY CAMERA </t>
  </si>
  <si>
    <t xml:space="preserve">INTERCOM STATION WITH VIDEO CAMERA </t>
  </si>
  <si>
    <t xml:space="preserve">ISCE PANEL </t>
  </si>
  <si>
    <t xml:space="preserve">JUNCTION BOX FOR SECURITY PANEL </t>
  </si>
  <si>
    <t>FIRE ALARM SYSTEM</t>
  </si>
  <si>
    <t>#14/2C FPLP</t>
  </si>
  <si>
    <t>ADDRESSABLE SMOKE DETECTOR, DUCT TYPE . WITH REMOTE TEST SWITCH IN READILY ACCESSIBLE LOCATION. ACTIVATION OF DETECTOR SHALL BE CAUSE FAN TO SHUT-DOWN.</t>
  </si>
  <si>
    <t xml:space="preserve">DUCT SMOKE DETECTOR REMOTE STATUS LAMP INDICATOR FLUSH MOUNTED IN CEILING </t>
  </si>
  <si>
    <t>FAAP _x000D_
FIRE ALARM ANNUNCIATOR</t>
  </si>
  <si>
    <t>FACP _x000D_
FIRE ALARM CONTROL PANEL</t>
  </si>
  <si>
    <t xml:space="preserve">FIRE ALARM AUDIO/VIDEO UNIT </t>
  </si>
  <si>
    <t>FIRE ALARM SYSTEM VISUAL UNIT</t>
  </si>
  <si>
    <t>MANUAL FIRE ALARM ADDRESSABLE PULL STATION</t>
  </si>
  <si>
    <t>REMOVAL OF EXISTING CONDUIT CONDUCTOR FOR PANEL</t>
  </si>
  <si>
    <t>REMOVAL OF EXISTING 1X4 LIGHTING FIXTURE</t>
  </si>
  <si>
    <t>REMOVAL OF EXISTING 2X2 LIGHTING FIXTURE</t>
  </si>
  <si>
    <t xml:space="preserve">REMOVAL OF EXISTING 2X4 LIGHTING FIXTURE </t>
  </si>
  <si>
    <t>REMOVAL OF EXISTING DATA OUTLET</t>
  </si>
  <si>
    <t>REMOVAL OF EXISTING DOWNLIGHT LIGHTING FIXTURE</t>
  </si>
  <si>
    <t>REMOVAL OF EXISTING EMERGENCY LIGHTING FIXTURE</t>
  </si>
  <si>
    <t xml:space="preserve">REMOVAL OF EXISTING EQUIPMENT CONNECTION EXHAUST FAN </t>
  </si>
  <si>
    <t xml:space="preserve">REMOVAL OF EXISTING EXIT LIGHT </t>
  </si>
  <si>
    <t xml:space="preserve">REMOVAL OF EXISTING JUNCTION BOX </t>
  </si>
  <si>
    <t>REMOVAL OF EXISTING MOTION SENSOR</t>
  </si>
  <si>
    <t xml:space="preserve">REMOVAL OF EXISTING RTU </t>
  </si>
  <si>
    <t xml:space="preserve">REMOVAL OF EXISTING SINGLE POLE SWITCH </t>
  </si>
  <si>
    <t>REMOVAL OF EXISTING WALL SCONE LIGHTING FIXTURE</t>
  </si>
  <si>
    <t xml:space="preserve">REMOVAL OF EXISTING WIRE TROUGH </t>
  </si>
  <si>
    <t>REMOVAL OF EXISTING  PANEL XL1</t>
  </si>
  <si>
    <t>REMOVAL OF EXISTING PANEL XL2</t>
  </si>
  <si>
    <t>REMOVAL OF EXISTING PANEL XL3</t>
  </si>
  <si>
    <t>REMOVAL OF EXISTING PANEL XL4</t>
  </si>
  <si>
    <t xml:space="preserve">JUNCTION BOX FOR TROFFER LIGHT </t>
  </si>
  <si>
    <t>EARTHQUAKE CLIPS</t>
  </si>
  <si>
    <t xml:space="preserve">TRENCHING AND BACKFILLING </t>
  </si>
  <si>
    <r>
      <t>E (</t>
    </r>
    <r>
      <rPr>
        <sz val="11"/>
        <color rgb="FFFF0000"/>
        <rFont val="Calibri"/>
        <family val="2"/>
        <scheme val="minor"/>
      </rPr>
      <t>IN EXISTING BOX</t>
    </r>
    <r>
      <rPr>
        <sz val="11"/>
        <rFont val="Calibri"/>
        <family val="2"/>
        <scheme val="minor"/>
      </rPr>
      <t>)</t>
    </r>
    <r>
      <rPr>
        <sz val="11"/>
        <color theme="1"/>
        <rFont val="Calibri"/>
        <family val="2"/>
        <scheme val="minor"/>
      </rPr>
      <t xml:space="preserve">
ARCHITECTURAL LED WALL SCONE WITH ALUMINUM HOUSING, FORWARD THROW LIGHT DISTRIBUTION, WET LOCATION IP66 RATING, AND PROVIDE WITH BLACK COLOR
LITHONIA # WDGE1-P2-40K-80CRI-VF-MVOLT-STRM-DBLXD</t>
    </r>
  </si>
  <si>
    <r>
      <t>G (</t>
    </r>
    <r>
      <rPr>
        <sz val="11"/>
        <color rgb="FFFF0000"/>
        <rFont val="Calibri"/>
        <family val="2"/>
        <scheme val="minor"/>
      </rPr>
      <t>IN EXISTING BOX</t>
    </r>
    <r>
      <rPr>
        <sz val="11"/>
        <color theme="1"/>
        <rFont val="Calibri"/>
        <family val="2"/>
        <scheme val="minor"/>
      </rPr>
      <t>)
36" DIAMETER LED LIGHTING FIXTURE WITH 0-10V DIMMING. COLD-ROLLED STEEL HOUSING WITH A SILVER FINISH
CORONET #PRD-3-35-MED-UNV-DB-SLV-SM-SD-EMPCK</t>
    </r>
  </si>
  <si>
    <r>
      <t>GX (</t>
    </r>
    <r>
      <rPr>
        <sz val="11"/>
        <color rgb="FFFF0000"/>
        <rFont val="Calibri"/>
        <family val="2"/>
        <scheme val="minor"/>
      </rPr>
      <t>IN EXISTING BOX</t>
    </r>
    <r>
      <rPr>
        <sz val="11"/>
        <color theme="1"/>
        <rFont val="Calibri"/>
        <family val="2"/>
        <scheme val="minor"/>
      </rPr>
      <t>)
36" DIAMETER LED LIGHTING FIXTURE WITH 0-10V DIMMING. COLD-ROLLED STEEL HOUSING WITH A SILVER FINISH WITH EMERGENCY BATTERY PACK
CORONET #PRD-3-35-MED-UNV-DB-SLV-SM-SD-EMPCK</t>
    </r>
  </si>
  <si>
    <t>20A SPECIAL RECEPTACLE NEMA 6R</t>
  </si>
  <si>
    <t>C 
8" SLENDER LED STRIP LIGHT WITH A FROSTED POLYCARBONATE LENS. PENDANT MOUNTED WITH A CHAIN-MOUNT SUSPENSION BRACKET
LITHONIA #CLX-L48-5000LM-SEF-FDL-MVOLT-35K80CRI-E-10WLCP</t>
  </si>
  <si>
    <t>H _x000D_
18" LED LIGHTING FIXTURE ALUMINUM HARDWARE WITH CO-EXTRUDED ACRYLIC DIFFUSER AND BRUSHED ALUMINUM FINISH_x000D_
WAC LIGHTING #WS-63718-AL</t>
  </si>
  <si>
    <r>
      <t>J (</t>
    </r>
    <r>
      <rPr>
        <sz val="11"/>
        <color rgb="FFFF0000"/>
        <rFont val="Calibri"/>
        <family val="2"/>
        <scheme val="minor"/>
      </rPr>
      <t>IN EXISTING BOX</t>
    </r>
    <r>
      <rPr>
        <sz val="11"/>
        <color theme="1"/>
        <rFont val="Calibri"/>
        <family val="2"/>
        <scheme val="minor"/>
      </rPr>
      <t>)
15" WALL SCONE WITH A WHITE METERED CERAMIC GLAZED GLASS  AND A STAIN NICKEL FINISH.
WAC LIGHTING #WS-42618-SN</t>
    </r>
  </si>
  <si>
    <t>X3 _x000D_
LED TWIN HEAD REMOTE EMERGENCY LAMP WITH BLACK THERMOPLASTIC AND HIGH PERFORMANCE LEDS WITH ACRYLIC LENS _x000D_
LITHONIA #ELM2L-B</t>
  </si>
  <si>
    <t xml:space="preserve">ACCESS CONTROL DOOR RELEASE BUTTON </t>
  </si>
  <si>
    <t>WALL OUTLET AND TELEVISION SIGNAL JACK</t>
  </si>
  <si>
    <t>DIGITAL COMMUNICATOR</t>
  </si>
  <si>
    <t>SD C, COMBINATION SMOKE DETECTOR WITH CARBON MONOXIDE DETECTOR AND TEMPORAL SOUNDER BASE</t>
  </si>
  <si>
    <t xml:space="preserve">REMOVE EXISTING ALL CONDUIT AND CONDUCTOR FOR POWER, LIGHTING, AND EQUIPMENT </t>
  </si>
  <si>
    <t xml:space="preserve">REMOVAL OF COMMUNICATION  SYSTEM EQUIPMENT </t>
  </si>
  <si>
    <t>X2 
LED DOUBLE FACED CEILING MOUNTED EXIT LIGHT WITH WHITE THERMOPLASTIC HOUSING FACE AND RED LETTER WITH BATTERY BACK-UP THAT SHALL POWER EMERGENCY LIGHT FIXTURE
LITHONIA #LHQM-S-W-3-R-120/277</t>
  </si>
  <si>
    <t>X1 
LED SINGLE FACED CEILING MOUNTED EXIT LIGHT WITH WHITE THERMOPLASTIC HOUSING FACE AND RED LETTER WITH BATTERY BACK-UP THAT SHALL POWER EMERGENCY LIGHT FIXTURE
LITHONIA #LHQM-S-W-3-R-HORO</t>
  </si>
  <si>
    <t>CX 
8" SLENDER LED STRIP LIGHT WITH A FROSTED POLYCARBONATE LENS. PENDANT MOUNTED WITH A CHAIN-MOUNT SUSPENSION BRACKET WITH EMERGENCY BATTERY BACKUP.
LITHONIA #CLX-L48-5000LM-SEF-FDL-MVOLT-35K80CRI-E-10WLCP</t>
  </si>
  <si>
    <t>60A/3P/40AF FUSED DISCONNECT SWITCH NEMA 3R</t>
  </si>
  <si>
    <t>BACK BOX</t>
  </si>
  <si>
    <t>OUTLET BOX IN WALL WITH DATA JACK AND DEVICE PLATE</t>
  </si>
  <si>
    <t>OUTLET BOX WITH (1) DATA JACK AND DEVICE PLATE FOR WIRELESS ACCESS POINT</t>
  </si>
  <si>
    <t>BACK BOXSES</t>
  </si>
  <si>
    <t xml:space="preserve">MC CABLE IS FIGURED FOR BRANCH AND HOME CIRCUITS FOR LIGHTING, POWER, AND EQUIPMENT </t>
  </si>
  <si>
    <t xml:space="preserve">#14/2C FPLP CABLE FOR ALL  FIRE ALARM DEVICES </t>
  </si>
  <si>
    <t>5/8" X 10' GROUND ROD</t>
  </si>
  <si>
    <t>EXOTHERMIC WELD CONNECTION</t>
  </si>
  <si>
    <t>#4/0 BONDING JUMPER 5'</t>
  </si>
  <si>
    <t>#1/0 BONDING JUMPER 5'</t>
  </si>
  <si>
    <t xml:space="preserve">4" X 4" SQUARE JUNCTION BOX </t>
  </si>
  <si>
    <r>
      <t>J-HOOKS
•TREE BRACKET (</t>
    </r>
    <r>
      <rPr>
        <sz val="11"/>
        <color rgb="FFFF0000"/>
        <rFont val="Calibri"/>
        <family val="2"/>
        <scheme val="minor"/>
      </rPr>
      <t>317 FT</t>
    </r>
    <r>
      <rPr>
        <sz val="11"/>
        <color theme="1"/>
        <rFont val="Calibri"/>
        <family val="2"/>
        <scheme val="minor"/>
      </rPr>
      <t>)
•SECURING CLIP FOR EACH J-HOOK</t>
    </r>
  </si>
  <si>
    <t xml:space="preserve">TMGB </t>
  </si>
  <si>
    <t>REMOVAL OF EXISTING WEATHERHEAD</t>
  </si>
  <si>
    <r>
      <t>(</t>
    </r>
    <r>
      <rPr>
        <sz val="11"/>
        <color rgb="FFFF0000"/>
        <rFont val="Calibri"/>
        <family val="2"/>
        <scheme val="minor"/>
      </rPr>
      <t>4 EA</t>
    </r>
    <r>
      <rPr>
        <sz val="11"/>
        <color theme="1"/>
        <rFont val="Calibri"/>
        <family val="2"/>
        <scheme val="minor"/>
      </rPr>
      <t>) 12" W X 4"D CABLE TRAY</t>
    </r>
  </si>
  <si>
    <t>SQFT</t>
  </si>
  <si>
    <t>RECEPTACLE BRACKET SL18 W/(8) SCREWS EACH</t>
  </si>
  <si>
    <t>CABLE SUPPORT CU6 W/(2) SCREWS EACH</t>
  </si>
  <si>
    <t>E1.0</t>
  </si>
  <si>
    <t>E4.0</t>
  </si>
  <si>
    <t>E2.0</t>
  </si>
  <si>
    <t>E3.0</t>
  </si>
  <si>
    <t>E6.0</t>
  </si>
  <si>
    <t>#4/3C, #10/1C MC</t>
  </si>
  <si>
    <t>#6/3C, #10/1C MC</t>
  </si>
  <si>
    <t xml:space="preserve">#8/3C, #8/1C MC </t>
  </si>
  <si>
    <t xml:space="preserve">ON THE ROOF PLAN I HAVE USED MC CABLE AND LFMC CONDUIT AS PER OUR DISCUSSION IN THE MEETING </t>
  </si>
  <si>
    <t>600A MAIN CIRCUIT BREAKER</t>
  </si>
  <si>
    <t>PANEL L1, 
600A MCB, 120/208V, 3PH, 4W, 25KAIC, SURFACE MOUNTED</t>
  </si>
  <si>
    <t>600A/3P MAIN DISCONNECT SWITCH NEMA 3R</t>
  </si>
  <si>
    <t>EQUIPMENT</t>
  </si>
  <si>
    <t>600A/3P ENCLOSED CIRCUIT BREAKER</t>
  </si>
  <si>
    <t>24" X 36" FLUSH HAND HOLE HUBBELL QUAZITE OR APPROVED EQUAL</t>
  </si>
  <si>
    <t xml:space="preserve">BOLLARD FOR GENERATOR </t>
  </si>
  <si>
    <t xml:space="preserve">CONCRETE PAD FOR GENERATOR </t>
  </si>
  <si>
    <t>#350 XHHW</t>
  </si>
  <si>
    <t>#350 THHN</t>
  </si>
  <si>
    <t>#1 THHN</t>
  </si>
  <si>
    <t>AUTOTRANS.SW. ATS1 600A, 3P, 208/120, 50KAIC OPEN TRANSITION</t>
  </si>
  <si>
    <t>GENERATOR 150KW, 08PF, 208/120V, 3PH, 4W
BATTERY CHARGER
BLOCK HEATER</t>
  </si>
  <si>
    <t>CONDUITS - LIGHTING</t>
  </si>
  <si>
    <t>#12 THHN</t>
  </si>
  <si>
    <t xml:space="preserve">HANGER SUPPORT  CABLE </t>
  </si>
  <si>
    <t>THIS ESTIMATE IS UPDATED ACCORDINGLY ADDENDUM #1</t>
  </si>
  <si>
    <t># 4 BARE COPPER -  7-STRAND</t>
  </si>
  <si>
    <t># 6 BARE COPPER -  7-STRAND</t>
  </si>
  <si>
    <t>#4/0 BARE COPPER - 19-STRAND</t>
  </si>
  <si>
    <t>#1/0 BARE COPPER - 19-STRAND</t>
  </si>
  <si>
    <t>3"     CONDUIT - RMC - GALV</t>
  </si>
  <si>
    <t>3"     COUPLING - RMC - GALV</t>
  </si>
  <si>
    <t>3"     ELBOW 90 DEG - RMC - GALV</t>
  </si>
  <si>
    <t>3"     LOCKNUT - STEEL</t>
  </si>
  <si>
    <t>3"     BUSHING - PLASTIC</t>
  </si>
  <si>
    <t>3"     MEASURE CUT &amp; THREAD LABOR - RMC - GALV</t>
  </si>
  <si>
    <t>3"     SPRING STL CONDUIT CLAMP W/ BOLT</t>
  </si>
  <si>
    <t>3/8-16x 1 1/2 HEX HEAD BOLT - PLTD STL</t>
  </si>
  <si>
    <t>3/8" FLAT WASHER - PLTD STL</t>
  </si>
  <si>
    <t>MALL BEAM CLAMP TO 1"     FLNG W/ 3/8-16 THRD HOLE BTM+BACK</t>
  </si>
  <si>
    <t>3"     CONDUIT - PVC40</t>
  </si>
  <si>
    <t>3"     COUPLING - PVC</t>
  </si>
  <si>
    <t>3"     ADAPTER FEM - PVC</t>
  </si>
  <si>
    <t>1 1/2" CONDUIT - EMT</t>
  </si>
  <si>
    <t>1 1/2" ELBOW 90 DEG - EMT</t>
  </si>
  <si>
    <t>1 1/2" CONN COMP STL - EMT</t>
  </si>
  <si>
    <t>1 1/2" COUPLING COMP STL - EMT</t>
  </si>
  <si>
    <t>1 1/2" BUSHING - PLASTIC</t>
  </si>
  <si>
    <t>1 1/2" EMT OR 1 1/4" RMC CLAMP - BTM MNT TO 5/8" FLNG BEAM CLAMP</t>
  </si>
  <si>
    <t xml:space="preserve">  3/4" CONDUIT - EMT</t>
  </si>
  <si>
    <t xml:space="preserve">  3/4" CONN COMP STL - EMT</t>
  </si>
  <si>
    <t xml:space="preserve">  3/4" COUPLING COMP STL - EMT</t>
  </si>
  <si>
    <t>1/2 OR 3/4" SNAP CLOSE CLIP - BTM MNT ON 1/4" FLNG HNGR</t>
  </si>
  <si>
    <t xml:space="preserve">  3/4" CONDUIT - PVC40</t>
  </si>
  <si>
    <t xml:space="preserve">  3/4" ELBOW 90 DEG - RMC - GALV</t>
  </si>
  <si>
    <t xml:space="preserve">  3/4" LOCKNUT - STEEL</t>
  </si>
  <si>
    <t xml:space="preserve">  3/4" COUPLING - PVC</t>
  </si>
  <si>
    <t xml:space="preserve">  3/4" ADAPTER FEM - PVC</t>
  </si>
  <si>
    <t>3/4" CONDUIT - RMC - GALV</t>
  </si>
  <si>
    <t>3/4" MEASURE CUT &amp; THREAD LABOR - RMC - GALV</t>
  </si>
  <si>
    <t>1/2 OR 3/4" CONDUIT+BOX SUPPORT - BTM MNT ON 1/4" FLNG HNGR</t>
  </si>
  <si>
    <t>4 9/16x 1 15/16" DEEP CAST BOX W/ 4x   3/4" HUBS - CI</t>
  </si>
  <si>
    <t>COVER ROUND BLANK - CI</t>
  </si>
  <si>
    <t>4"     CONDUIT - EMT</t>
  </si>
  <si>
    <t>4"     ELBOW 90 DEG - EMT</t>
  </si>
  <si>
    <t>4"     CONN COMP STL - EMT</t>
  </si>
  <si>
    <t>4"     COUPLING COMP STL - EMT</t>
  </si>
  <si>
    <t>4"     BUSHING - PLASTIC</t>
  </si>
  <si>
    <t>4"     SPRING STL CONDUIT CLAMP W/ BOLT</t>
  </si>
  <si>
    <t>1/4-20x   1/2 HEX HEAD BOLT - PLTD STL</t>
  </si>
  <si>
    <t>1/4-20 HEX NUT - PLTD STL</t>
  </si>
  <si>
    <t>BEAM CLAMP TO 5/8" FLNG W/ 1/4-2O THRD HOLE</t>
  </si>
  <si>
    <t>4"     CONDUIT - PVC40</t>
  </si>
  <si>
    <t>4"     ELBOW 90 DEG - RMC - GALV</t>
  </si>
  <si>
    <t>4"     LOCKNUT - STEEL</t>
  </si>
  <si>
    <t>4"     COUPLING - PVC</t>
  </si>
  <si>
    <t>4"     ADAPTER FEM - PVC</t>
  </si>
  <si>
    <t>4"     CONDUIT - RMC - GALV</t>
  </si>
  <si>
    <t>4"     COUPLING - RMC - GALV</t>
  </si>
  <si>
    <t>4"     MEASURE CUT &amp; THREAD LABOR - RMC - GALV</t>
  </si>
  <si>
    <t>1"     CONDUIT - EMT</t>
  </si>
  <si>
    <t>1"     CONN COMP STL - EMT</t>
  </si>
  <si>
    <t>1"     COUPLING COMP STL - EMT</t>
  </si>
  <si>
    <t>1"     SNAP CLOSE CLIP - BTM MNT ON 1/4" FLNG HNGR</t>
  </si>
  <si>
    <t>1"     CONDUIT - PVC40</t>
  </si>
  <si>
    <t>1"     ELBOW 90 DEG - RMC - GALV</t>
  </si>
  <si>
    <t>1"     LOCKNUT - STEEL</t>
  </si>
  <si>
    <t>1"     COUPLING - PVC</t>
  </si>
  <si>
    <t>1"     ADAPTER FEM - PVC</t>
  </si>
  <si>
    <t>DUPLEX RECEPTACLE CEILING CANOPY
COOPER #5362
HUBBELL #5362
LEVITON #5362</t>
  </si>
  <si>
    <t>DUPLEX RECEPTACLE 
COOPER #5362
HUBBELL #5362
LEVITON #5362</t>
  </si>
  <si>
    <t>DUPLEX RECEPTACLE GFI
COOPER #XGF20
HUBBELL #GF5362
LEVITON #7599</t>
  </si>
  <si>
    <t>DUPLEX RECEPTACLE WP/GFI</t>
  </si>
  <si>
    <t xml:space="preserve">QUAD RECEPTACLE </t>
  </si>
  <si>
    <t xml:space="preserve">QUAD RECEPTACLE CABLE TRAY MOUNTED </t>
  </si>
  <si>
    <t>S 
SINGLE POLE SWITCH 
HUBBELL #HBL1221
COOPER #2221
LEVITON #1221-2</t>
  </si>
  <si>
    <t>QUOTATION FOR LIGHTING CONTROLS</t>
  </si>
  <si>
    <t>QUOTATION FOR FIRE ALARM SYSTEM</t>
  </si>
  <si>
    <t>4x 2 1/8" SQ BOX COMB KO W/ nVGR1ent CADDY Model #TSB</t>
  </si>
  <si>
    <t>4" SQ 1G PLSTR RING 5/8" RISE</t>
  </si>
  <si>
    <t>GROUND SCREW W/ INSUL #12 LEAD</t>
  </si>
  <si>
    <t>#10x   3/4 P/H SELF-TAP SCREW</t>
  </si>
  <si>
    <t>1G DUPLEX REC PLATE - SS</t>
  </si>
  <si>
    <t>1G SINGLE REC PLATE - SS</t>
  </si>
  <si>
    <t>4" SQ 2G PLSTR RING 5/8" RISE</t>
  </si>
  <si>
    <t>2G DUPLEX REC PLATE - SS</t>
  </si>
  <si>
    <t>1G TGL SWITCH PLATE - SS</t>
  </si>
  <si>
    <t>PROJECT NAME: CITY OF VINELAND ENGINEERING/PUBLIC WORKS
DATE: 06/10/2024</t>
  </si>
  <si>
    <t>COST &amp; INSTALLATION OF LOW VOLTAGE SYSTEM DEVICES IS NOT INCLUDED</t>
  </si>
  <si>
    <t>ADD QUOTATION FOR LIGHTING FIXTURES, CONTROLS, WIRING DEVICES, FIRE ALARM SYSTEM AND SWITCHGEAR</t>
  </si>
  <si>
    <t>THE ESTIMATE INCLUDES MATERIAL PRICES (EXCEPT FOR QUOTED ITEMS - LIGHTING FIXTURES, CONTROLS, WIRING DEVICES,  FIRE ALARM SYSTEM AND SWITCHGEAR)</t>
  </si>
  <si>
    <t>ELECTRICAL WEATHERHEAD</t>
  </si>
  <si>
    <t xml:space="preserve">REMOVAL OF EXISTING DUPLEX RECEPTACLE </t>
  </si>
  <si>
    <t>REMOVAL OF EXISTING DUPLEX RECEPTACLE GFI</t>
  </si>
  <si>
    <t xml:space="preserve">REMOVAL OF EXISTING QUAD RECEPTACLE </t>
  </si>
  <si>
    <t>REMOVAL OF EXISTING QUAD RECEPTACLE GFI</t>
  </si>
  <si>
    <t>TWO CHANNEL TELE-POWER POLE WITH ALUMINUM HOUSING, IVORY FINISH, VERFITY COLOR WITH ARCHITECT, WIREMOLD AMDTP-4 SERIES
•(2) DUPLEX RECEPTACLE 
•(1) 4 PORT DATA OUTLET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</si>
</sst>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_-* #,##0_-;\-* #,##0_-;_-* &quot;-&quot;_-;_-@_-"/>
    <numFmt numFmtId="165" formatCode="_-* #,##0.00_-;\-* #,##0.00_-;_-* &quot;-&quot;??_-;_-@_-"/>
    <numFmt numFmtId="166" formatCode="_-[$$-409]* #,##0.00_ ;_-[$$-409]* \-#,##0.00\ ;_-[$$-409]* &quot;-&quot;??_ ;_-@_ "/>
    <numFmt numFmtId="167" formatCode="_-* #,##0.00_-;\-* #,##0.00_-;_-* &quot;-&quot;_-;_-@_-"/>
    <numFmt numFmtId="168" formatCode="_-[$$-409]* #,##0_ ;_-[$$-409]* \-#,##0\ ;_-[$$-409]* &quot;-&quot;??_ ;_-@_ "/>
    <numFmt numFmtId="169" formatCode="_-* #,##0.0000_-;\-* #,##0.0000_-;_-* &quot;-&quot;??_-;_-@_-"/>
    <numFmt numFmtId="170" formatCode="_(&quot;$&quot;* #,##0_);_(&quot;$&quot;* \(#,##0\);_(&quot;$&quot;* &quot;-&quot;??_);_(@_)"/>
    <numFmt numFmtId="171" formatCode="0.000%"/>
  </numFmts>
  <fonts count="18" x14ac:knownFonts="1">
    <font>
      <sz val="11"/>
      <color theme="1"/>
      <name val="Calibri"/>
      <family val="2"/>
      <scheme val="minor"/>
    </font>
    <font>
      <sz val="11"/>
      <color theme="1"/>
      <name val="Calibri"/>
      <family val="2"/>
      <scheme val="minor"/>
    </font>
    <font>
      <sz val="12"/>
      <name val="Arial"/>
      <family val="2"/>
    </font>
    <font>
      <sz val="11"/>
      <name val="Calibri"/>
      <family val="2"/>
      <scheme val="minor"/>
    </font>
    <font>
      <b/>
      <sz val="11"/>
      <name val="Calibri"/>
      <family val="2"/>
      <scheme val="minor"/>
    </font>
    <font>
      <b/>
      <sz val="11"/>
      <color theme="1"/>
      <name val="Calibri"/>
      <family val="2"/>
      <scheme val="minor"/>
    </font>
    <font>
      <b/>
      <sz val="12"/>
      <name val="Calibri"/>
      <family val="2"/>
      <scheme val="minor"/>
    </font>
    <font>
      <sz val="11"/>
      <color rgb="FF000000"/>
      <name val="Calibri"/>
      <family val="2"/>
      <scheme val="minor"/>
    </font>
    <font>
      <b/>
      <sz val="14"/>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i/>
      <sz val="12"/>
      <name val="Calibri"/>
      <family val="2"/>
      <scheme val="minor"/>
    </font>
    <font>
      <b/>
      <i/>
      <sz val="12"/>
      <color theme="1"/>
      <name val="Calibri"/>
      <family val="2"/>
      <scheme val="minor"/>
    </font>
    <font>
      <i/>
      <sz val="11"/>
      <color theme="1"/>
      <name val="Calibri"/>
      <family val="2"/>
      <scheme val="minor"/>
    </font>
    <font>
      <sz val="11"/>
      <color rgb="FFFF0000"/>
      <name val="Calibri"/>
      <family val="2"/>
      <scheme val="minor"/>
    </font>
    <font>
      <sz val="8"/>
      <name val="Calibri"/>
      <family val="2"/>
      <scheme val="minor"/>
    </font>
    <font>
      <b/>
      <sz val="14"/>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gradientFill degree="45">
        <stop position="0">
          <color theme="1" tint="0.1490218817712943"/>
        </stop>
        <stop position="1">
          <color rgb="FFB9282E"/>
        </stop>
      </gradientFill>
    </fill>
    <fill>
      <gradientFill degree="45">
        <stop position="0">
          <color theme="0"/>
        </stop>
        <stop position="1">
          <color rgb="FFB3B4B6"/>
        </stop>
      </gradientFill>
    </fill>
  </fills>
  <borders count="5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0" fontId="17" fillId="5" borderId="1" applyBorder="0">
      <alignment horizontal="center" vertical="center" wrapText="1"/>
    </xf>
    <xf numFmtId="166" fontId="9" fillId="6" borderId="12" applyBorder="0">
      <alignment horizontal="center" vertical="center"/>
    </xf>
  </cellStyleXfs>
  <cellXfs count="348">
    <xf numFmtId="0" fontId="0" fillId="0" borderId="0" xfId="0"/>
    <xf numFmtId="9" fontId="3" fillId="2" borderId="9" xfId="2" applyFont="1" applyFill="1" applyBorder="1" applyAlignment="1">
      <alignment horizontal="center" vertical="center"/>
    </xf>
    <xf numFmtId="0" fontId="1" fillId="2" borderId="9" xfId="0" applyFont="1"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left" vertical="center" wrapText="1"/>
    </xf>
    <xf numFmtId="166" fontId="0" fillId="0" borderId="9" xfId="0" applyNumberFormat="1" applyBorder="1" applyAlignment="1">
      <alignment horizontal="center" vertical="center"/>
    </xf>
    <xf numFmtId="0" fontId="1" fillId="2" borderId="11" xfId="0" applyFont="1" applyFill="1" applyBorder="1" applyAlignment="1">
      <alignment horizontal="left" vertical="center" wrapText="1"/>
    </xf>
    <xf numFmtId="0" fontId="1" fillId="0" borderId="15" xfId="0" applyFont="1" applyBorder="1" applyAlignment="1">
      <alignment horizontal="left" vertical="center" wrapText="1"/>
    </xf>
    <xf numFmtId="0" fontId="0" fillId="0" borderId="14" xfId="0"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left" vertical="center" wrapText="1"/>
    </xf>
    <xf numFmtId="0" fontId="1" fillId="0" borderId="0" xfId="0" applyFont="1" applyAlignment="1">
      <alignment vertical="center"/>
    </xf>
    <xf numFmtId="9" fontId="3" fillId="2" borderId="8" xfId="2" applyFont="1" applyFill="1" applyBorder="1" applyAlignment="1">
      <alignment horizontal="center" vertical="center"/>
    </xf>
    <xf numFmtId="0" fontId="1" fillId="2" borderId="8" xfId="0" applyFont="1" applyFill="1" applyBorder="1" applyAlignment="1">
      <alignment horizontal="center" vertical="center"/>
    </xf>
    <xf numFmtId="9" fontId="3" fillId="2" borderId="11" xfId="2" applyFont="1" applyFill="1" applyBorder="1" applyAlignment="1">
      <alignment horizontal="center" vertical="center"/>
    </xf>
    <xf numFmtId="0" fontId="1" fillId="2" borderId="11" xfId="0" applyFont="1" applyFill="1" applyBorder="1" applyAlignment="1">
      <alignment horizontal="center" vertical="center"/>
    </xf>
    <xf numFmtId="0" fontId="4" fillId="0" borderId="3" xfId="0" applyFont="1" applyBorder="1" applyAlignment="1">
      <alignment horizontal="center" vertical="center" wrapText="1"/>
    </xf>
    <xf numFmtId="0" fontId="0" fillId="0" borderId="18" xfId="0" applyBorder="1" applyAlignment="1">
      <alignment horizontal="center" vertical="center"/>
    </xf>
    <xf numFmtId="0" fontId="0" fillId="0" borderId="9" xfId="0" applyBorder="1" applyAlignment="1">
      <alignment vertical="center"/>
    </xf>
    <xf numFmtId="9" fontId="0" fillId="0" borderId="9" xfId="2" applyFont="1" applyBorder="1" applyAlignment="1">
      <alignment horizontal="center" vertical="center"/>
    </xf>
    <xf numFmtId="0" fontId="3" fillId="2" borderId="9" xfId="3"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0" fillId="0" borderId="9" xfId="0" applyBorder="1" applyAlignment="1">
      <alignment vertical="center" wrapText="1"/>
    </xf>
    <xf numFmtId="0" fontId="1" fillId="0" borderId="26" xfId="0" applyFont="1" applyBorder="1" applyAlignment="1">
      <alignment horizontal="center" vertical="center"/>
    </xf>
    <xf numFmtId="44" fontId="1" fillId="0" borderId="0" xfId="0" applyNumberFormat="1" applyFont="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4" fillId="0" borderId="3" xfId="0" applyFont="1" applyBorder="1" applyAlignment="1">
      <alignment horizontal="center" vertical="center"/>
    </xf>
    <xf numFmtId="167" fontId="5" fillId="0" borderId="3" xfId="4" applyNumberFormat="1" applyFont="1" applyBorder="1" applyAlignment="1">
      <alignment horizontal="center" vertical="center" wrapText="1"/>
    </xf>
    <xf numFmtId="1" fontId="1" fillId="0" borderId="37" xfId="4" applyNumberFormat="1" applyBorder="1" applyAlignment="1">
      <alignment horizontal="center" vertical="center"/>
    </xf>
    <xf numFmtId="0" fontId="1" fillId="0" borderId="35" xfId="4" applyBorder="1" applyAlignment="1">
      <alignment horizontal="center" vertical="center"/>
    </xf>
    <xf numFmtId="0" fontId="1" fillId="0" borderId="36" xfId="4" applyBorder="1" applyAlignment="1">
      <alignment horizontal="center" vertical="center"/>
    </xf>
    <xf numFmtId="0" fontId="0" fillId="0" borderId="27" xfId="0" applyBorder="1" applyAlignment="1">
      <alignment horizontal="center" vertical="center"/>
    </xf>
    <xf numFmtId="0" fontId="9" fillId="0" borderId="18" xfId="0" applyFont="1" applyBorder="1" applyAlignment="1">
      <alignment horizontal="center" vertical="center"/>
    </xf>
    <xf numFmtId="0" fontId="9" fillId="0" borderId="27" xfId="0" applyFont="1" applyBorder="1" applyAlignment="1">
      <alignment horizontal="center" vertical="center"/>
    </xf>
    <xf numFmtId="9" fontId="6" fillId="2" borderId="13" xfId="2" applyFont="1" applyFill="1" applyBorder="1" applyAlignment="1">
      <alignment horizontal="center" vertical="center"/>
    </xf>
    <xf numFmtId="0" fontId="0" fillId="2" borderId="11" xfId="0" applyFill="1" applyBorder="1" applyAlignment="1">
      <alignment horizontal="center" vertical="center"/>
    </xf>
    <xf numFmtId="9" fontId="0" fillId="0" borderId="11" xfId="2" applyFont="1" applyBorder="1" applyAlignment="1">
      <alignment horizontal="center" vertical="center"/>
    </xf>
    <xf numFmtId="0" fontId="0" fillId="0" borderId="11" xfId="0" applyBorder="1" applyAlignment="1">
      <alignment vertical="center" wrapText="1"/>
    </xf>
    <xf numFmtId="0" fontId="14" fillId="0" borderId="42" xfId="0" applyFont="1" applyBorder="1" applyAlignment="1">
      <alignment vertical="center"/>
    </xf>
    <xf numFmtId="0" fontId="14" fillId="0" borderId="10" xfId="0" applyFont="1" applyBorder="1" applyAlignment="1">
      <alignment vertical="center"/>
    </xf>
    <xf numFmtId="1" fontId="0" fillId="0" borderId="9" xfId="0" applyNumberFormat="1" applyBorder="1" applyAlignment="1">
      <alignment horizontal="center" vertical="center"/>
    </xf>
    <xf numFmtId="1" fontId="1" fillId="2" borderId="9" xfId="0" applyNumberFormat="1" applyFont="1" applyFill="1" applyBorder="1" applyAlignment="1">
      <alignment horizontal="center" vertical="center" wrapText="1"/>
    </xf>
    <xf numFmtId="1" fontId="1" fillId="0" borderId="8"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0" fontId="0" fillId="0" borderId="40" xfId="0" applyBorder="1" applyAlignment="1">
      <alignment horizontal="center" vertical="center"/>
    </xf>
    <xf numFmtId="1" fontId="3" fillId="2" borderId="9" xfId="3" applyNumberFormat="1" applyFont="1" applyFill="1" applyBorder="1" applyAlignment="1">
      <alignment horizontal="center" vertical="center"/>
    </xf>
    <xf numFmtId="0" fontId="14" fillId="0" borderId="3" xfId="0" applyFont="1" applyBorder="1" applyAlignment="1">
      <alignment vertical="center"/>
    </xf>
    <xf numFmtId="0" fontId="14" fillId="0" borderId="30" xfId="0" applyFont="1" applyBorder="1" applyAlignment="1">
      <alignment vertical="center"/>
    </xf>
    <xf numFmtId="0" fontId="0" fillId="0" borderId="8" xfId="0" applyBorder="1" applyAlignment="1">
      <alignment vertical="center" wrapText="1"/>
    </xf>
    <xf numFmtId="165" fontId="14" fillId="0" borderId="10" xfId="0" applyNumberFormat="1" applyFont="1" applyBorder="1" applyAlignment="1">
      <alignment vertical="center"/>
    </xf>
    <xf numFmtId="0" fontId="14" fillId="0" borderId="20" xfId="0" applyFont="1" applyBorder="1" applyAlignment="1">
      <alignment vertical="center"/>
    </xf>
    <xf numFmtId="0" fontId="9" fillId="0" borderId="11" xfId="0" applyFont="1" applyBorder="1" applyAlignment="1">
      <alignment vertical="center" wrapText="1"/>
    </xf>
    <xf numFmtId="168" fontId="13" fillId="0" borderId="3" xfId="0" applyNumberFormat="1" applyFont="1" applyBorder="1" applyAlignment="1">
      <alignment vertical="center"/>
    </xf>
    <xf numFmtId="0" fontId="9" fillId="0" borderId="0" xfId="0" applyFont="1" applyAlignment="1">
      <alignment vertical="center"/>
    </xf>
    <xf numFmtId="0" fontId="1" fillId="2" borderId="25"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2" borderId="27" xfId="0" applyFont="1" applyFill="1" applyBorder="1" applyAlignment="1">
      <alignment horizontal="center" vertical="center" wrapText="1"/>
    </xf>
    <xf numFmtId="169" fontId="14" fillId="0" borderId="10" xfId="0" applyNumberFormat="1" applyFont="1" applyBorder="1" applyAlignment="1">
      <alignment vertical="center"/>
    </xf>
    <xf numFmtId="0" fontId="14" fillId="0" borderId="44" xfId="0" applyFont="1" applyBorder="1" applyAlignment="1">
      <alignment vertical="center"/>
    </xf>
    <xf numFmtId="0" fontId="1" fillId="0" borderId="19" xfId="0" applyFont="1" applyBorder="1" applyAlignment="1">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vertical="center" wrapText="1"/>
    </xf>
    <xf numFmtId="167" fontId="1" fillId="0" borderId="19" xfId="4" applyNumberFormat="1" applyBorder="1" applyAlignment="1">
      <alignment horizontal="center" vertical="center"/>
    </xf>
    <xf numFmtId="167" fontId="1" fillId="0" borderId="0" xfId="4" applyNumberFormat="1" applyAlignment="1">
      <alignment horizontal="center" vertical="center"/>
    </xf>
    <xf numFmtId="164" fontId="1" fillId="0" borderId="0" xfId="4" applyNumberFormat="1" applyAlignment="1">
      <alignment vertical="center"/>
    </xf>
    <xf numFmtId="167" fontId="1" fillId="0" borderId="39" xfId="4" applyNumberFormat="1" applyBorder="1" applyAlignment="1">
      <alignment horizontal="center" vertical="center"/>
    </xf>
    <xf numFmtId="0" fontId="14" fillId="0" borderId="24" xfId="0" applyFont="1" applyBorder="1" applyAlignment="1">
      <alignment vertical="center"/>
    </xf>
    <xf numFmtId="0" fontId="14" fillId="0" borderId="0" xfId="0" applyFont="1" applyAlignment="1">
      <alignment vertical="center"/>
    </xf>
    <xf numFmtId="0" fontId="0" fillId="0" borderId="26" xfId="0" applyBorder="1" applyAlignment="1">
      <alignment horizontal="center" vertical="center"/>
    </xf>
    <xf numFmtId="0" fontId="0" fillId="0" borderId="8" xfId="0" applyBorder="1" applyAlignment="1">
      <alignment vertical="center"/>
    </xf>
    <xf numFmtId="0" fontId="1" fillId="0" borderId="37" xfId="4" applyBorder="1" applyAlignment="1">
      <alignment horizontal="center" vertical="center"/>
    </xf>
    <xf numFmtId="167" fontId="1" fillId="0" borderId="36" xfId="4" applyNumberFormat="1" applyBorder="1" applyAlignment="1">
      <alignment horizontal="center" vertical="center"/>
    </xf>
    <xf numFmtId="1" fontId="8" fillId="0" borderId="4"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1" fontId="0" fillId="0" borderId="14" xfId="0" applyNumberFormat="1" applyBorder="1" applyAlignment="1">
      <alignment horizontal="center" vertical="center"/>
    </xf>
    <xf numFmtId="1" fontId="1" fillId="0" borderId="9" xfId="0" applyNumberFormat="1" applyFont="1" applyBorder="1" applyAlignment="1">
      <alignment horizontal="center" vertical="center" wrapText="1"/>
    </xf>
    <xf numFmtId="1" fontId="0" fillId="0" borderId="11" xfId="0" applyNumberFormat="1" applyBorder="1" applyAlignment="1">
      <alignment horizontal="center" vertical="center"/>
    </xf>
    <xf numFmtId="1" fontId="9" fillId="0" borderId="9" xfId="0" applyNumberFormat="1" applyFont="1" applyBorder="1" applyAlignment="1">
      <alignment horizontal="center" vertical="center"/>
    </xf>
    <xf numFmtId="1" fontId="1" fillId="2" borderId="11" xfId="0" applyNumberFormat="1" applyFont="1" applyFill="1" applyBorder="1" applyAlignment="1">
      <alignment horizontal="center" vertical="center" wrapText="1"/>
    </xf>
    <xf numFmtId="1" fontId="1" fillId="0" borderId="0" xfId="0" applyNumberFormat="1"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9" xfId="0" applyBorder="1" applyAlignment="1">
      <alignment vertical="center"/>
    </xf>
    <xf numFmtId="0" fontId="0" fillId="0" borderId="0" xfId="0" applyAlignment="1">
      <alignment horizontal="center" vertical="center"/>
    </xf>
    <xf numFmtId="166" fontId="0" fillId="0" borderId="0" xfId="0" applyNumberFormat="1" applyAlignment="1">
      <alignment vertical="center"/>
    </xf>
    <xf numFmtId="0" fontId="0" fillId="0" borderId="20" xfId="0" applyBorder="1" applyAlignment="1">
      <alignment vertical="center"/>
    </xf>
    <xf numFmtId="0" fontId="0" fillId="0" borderId="46" xfId="0" applyBorder="1" applyAlignment="1">
      <alignment horizontal="center" vertical="center"/>
    </xf>
    <xf numFmtId="0" fontId="10" fillId="0" borderId="18" xfId="0" quotePrefix="1" applyFont="1" applyBorder="1" applyAlignment="1">
      <alignment horizontal="center" vertical="center"/>
    </xf>
    <xf numFmtId="166" fontId="9" fillId="0" borderId="10" xfId="0" applyNumberFormat="1" applyFont="1"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16" xfId="0" applyBorder="1" applyAlignment="1">
      <alignment vertical="center"/>
    </xf>
    <xf numFmtId="0" fontId="0" fillId="0" borderId="17" xfId="0" applyBorder="1" applyAlignment="1">
      <alignment horizontal="center" vertical="center"/>
    </xf>
    <xf numFmtId="0" fontId="0" fillId="0" borderId="17" xfId="0" applyBorder="1" applyAlignment="1">
      <alignment vertical="center"/>
    </xf>
    <xf numFmtId="166" fontId="0" fillId="0" borderId="17" xfId="0" applyNumberFormat="1" applyBorder="1" applyAlignment="1">
      <alignment vertical="center"/>
    </xf>
    <xf numFmtId="0" fontId="0" fillId="0" borderId="24" xfId="0" applyBorder="1" applyAlignment="1">
      <alignment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170" fontId="4" fillId="0" borderId="32" xfId="1" applyNumberFormat="1" applyFont="1" applyBorder="1" applyAlignment="1">
      <alignment horizontal="center" vertical="center"/>
    </xf>
    <xf numFmtId="170" fontId="4" fillId="0" borderId="32" xfId="1" applyNumberFormat="1" applyFont="1" applyFill="1" applyBorder="1" applyAlignment="1">
      <alignment horizontal="center" vertical="center" wrapText="1"/>
    </xf>
    <xf numFmtId="170" fontId="4" fillId="0" borderId="33" xfId="1" applyNumberFormat="1" applyFont="1" applyFill="1" applyBorder="1" applyAlignment="1">
      <alignment horizontal="center" vertical="center" wrapText="1"/>
    </xf>
    <xf numFmtId="0" fontId="11" fillId="0" borderId="9" xfId="0" applyFont="1" applyBorder="1" applyAlignment="1">
      <alignment horizontal="center" vertical="center" wrapText="1"/>
    </xf>
    <xf numFmtId="166" fontId="0" fillId="0" borderId="8" xfId="0" applyNumberFormat="1" applyBorder="1" applyAlignment="1">
      <alignment horizontal="center" vertical="center"/>
    </xf>
    <xf numFmtId="166" fontId="0" fillId="0" borderId="9" xfId="0" applyNumberFormat="1" applyBorder="1" applyAlignment="1">
      <alignment horizontal="center" vertical="center" wrapText="1"/>
    </xf>
    <xf numFmtId="166" fontId="0" fillId="0" borderId="10" xfId="0" applyNumberFormat="1" applyBorder="1" applyAlignment="1">
      <alignment horizontal="center" vertical="center"/>
    </xf>
    <xf numFmtId="166" fontId="11" fillId="0" borderId="9" xfId="0" applyNumberFormat="1" applyFont="1" applyBorder="1" applyAlignment="1">
      <alignment horizontal="center" vertical="center" wrapText="1"/>
    </xf>
    <xf numFmtId="166" fontId="11" fillId="0" borderId="10" xfId="0" applyNumberFormat="1" applyFont="1" applyBorder="1" applyAlignment="1">
      <alignment horizontal="center" vertical="center" wrapText="1"/>
    </xf>
    <xf numFmtId="166" fontId="0" fillId="0" borderId="22" xfId="0" applyNumberFormat="1" applyBorder="1" applyAlignment="1">
      <alignment horizontal="center" vertical="center"/>
    </xf>
    <xf numFmtId="166" fontId="0" fillId="0" borderId="23" xfId="0" applyNumberFormat="1" applyBorder="1" applyAlignment="1">
      <alignment horizontal="center" vertical="center"/>
    </xf>
    <xf numFmtId="9" fontId="0" fillId="0" borderId="0" xfId="2" applyFont="1" applyFill="1" applyBorder="1" applyAlignment="1">
      <alignment vertical="center"/>
    </xf>
    <xf numFmtId="0" fontId="9" fillId="0" borderId="6" xfId="0" applyFont="1" applyBorder="1" applyAlignment="1">
      <alignment horizontal="left" vertical="center" indent="1"/>
    </xf>
    <xf numFmtId="166" fontId="9" fillId="0" borderId="7" xfId="0" applyNumberFormat="1" applyFont="1" applyBorder="1" applyAlignment="1">
      <alignment vertical="center"/>
    </xf>
    <xf numFmtId="0" fontId="9" fillId="0" borderId="9" xfId="0" applyFont="1" applyBorder="1" applyAlignment="1">
      <alignment horizontal="left" vertical="center" indent="1"/>
    </xf>
    <xf numFmtId="0" fontId="0" fillId="0" borderId="13" xfId="0" applyBorder="1" applyAlignment="1">
      <alignment vertical="center"/>
    </xf>
    <xf numFmtId="166" fontId="9" fillId="0" borderId="52" xfId="0" applyNumberFormat="1" applyFont="1" applyBorder="1" applyAlignment="1">
      <alignment vertical="center"/>
    </xf>
    <xf numFmtId="166" fontId="0" fillId="0" borderId="51" xfId="0" applyNumberFormat="1" applyBorder="1" applyAlignment="1">
      <alignment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9" fontId="5" fillId="4" borderId="3" xfId="2" applyFont="1" applyFill="1" applyBorder="1" applyAlignment="1">
      <alignment horizontal="center" vertical="center"/>
    </xf>
    <xf numFmtId="166"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0" fillId="0" borderId="9" xfId="0" applyBorder="1" applyAlignment="1">
      <alignment horizontal="center" vertical="center"/>
    </xf>
    <xf numFmtId="166" fontId="0" fillId="0" borderId="10" xfId="0" applyNumberFormat="1" applyBorder="1" applyAlignment="1">
      <alignment vertical="center"/>
    </xf>
    <xf numFmtId="164" fontId="1" fillId="0" borderId="10" xfId="4" applyNumberFormat="1" applyBorder="1" applyAlignment="1">
      <alignment vertical="center"/>
    </xf>
    <xf numFmtId="9" fontId="5" fillId="0" borderId="0" xfId="2"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xf>
    <xf numFmtId="166" fontId="5" fillId="0" borderId="0" xfId="0" applyNumberFormat="1" applyFont="1" applyAlignment="1">
      <alignment vertical="center"/>
    </xf>
    <xf numFmtId="166" fontId="0" fillId="0" borderId="8" xfId="0" applyNumberFormat="1" applyBorder="1" applyAlignment="1">
      <alignment horizontal="center" vertical="center" wrapText="1"/>
    </xf>
    <xf numFmtId="1" fontId="3" fillId="2" borderId="11" xfId="3" applyNumberFormat="1" applyFont="1" applyFill="1" applyBorder="1" applyAlignment="1">
      <alignment horizontal="center" vertical="center"/>
    </xf>
    <xf numFmtId="1" fontId="3" fillId="2" borderId="8" xfId="3" applyNumberFormat="1" applyFont="1" applyFill="1" applyBorder="1" applyAlignment="1">
      <alignment horizontal="center" vertical="center"/>
    </xf>
    <xf numFmtId="164" fontId="1" fillId="0" borderId="30" xfId="4" applyNumberFormat="1" applyBorder="1" applyAlignment="1">
      <alignment vertical="center"/>
    </xf>
    <xf numFmtId="0" fontId="0" fillId="0" borderId="25" xfId="0" applyBorder="1" applyAlignment="1">
      <alignment horizontal="center" vertical="center"/>
    </xf>
    <xf numFmtId="0" fontId="0" fillId="0" borderId="11" xfId="0" applyBorder="1" applyAlignment="1">
      <alignment vertical="center"/>
    </xf>
    <xf numFmtId="9" fontId="0" fillId="0" borderId="15" xfId="2" applyFont="1" applyFill="1" applyBorder="1" applyAlignment="1">
      <alignment vertical="center"/>
    </xf>
    <xf numFmtId="166" fontId="0" fillId="0" borderId="44" xfId="0" applyNumberFormat="1" applyBorder="1" applyAlignment="1">
      <alignment vertical="center"/>
    </xf>
    <xf numFmtId="0" fontId="0" fillId="0" borderId="31" xfId="0" applyBorder="1" applyAlignment="1">
      <alignment horizontal="center" vertical="center"/>
    </xf>
    <xf numFmtId="0" fontId="9" fillId="0" borderId="32" xfId="0" applyFont="1" applyBorder="1" applyAlignment="1">
      <alignment horizontal="left" vertical="center" indent="1"/>
    </xf>
    <xf numFmtId="0" fontId="10" fillId="0" borderId="32" xfId="0" applyFont="1" applyBorder="1" applyAlignment="1">
      <alignment vertical="center"/>
    </xf>
    <xf numFmtId="9" fontId="5" fillId="0" borderId="3" xfId="2" applyFont="1" applyFill="1" applyBorder="1" applyAlignment="1">
      <alignment horizontal="center" vertical="center"/>
    </xf>
    <xf numFmtId="166" fontId="0" fillId="4" borderId="10" xfId="0" applyNumberFormat="1" applyFill="1" applyBorder="1" applyAlignment="1">
      <alignment vertical="center"/>
    </xf>
    <xf numFmtId="0" fontId="0" fillId="4" borderId="3" xfId="0" applyFill="1" applyBorder="1" applyAlignment="1">
      <alignment horizontal="center" vertical="center"/>
    </xf>
    <xf numFmtId="0" fontId="0" fillId="0" borderId="49" xfId="0" applyBorder="1" applyAlignment="1">
      <alignment vertical="center"/>
    </xf>
    <xf numFmtId="0" fontId="0" fillId="0" borderId="50" xfId="0" applyBorder="1" applyAlignment="1">
      <alignment horizontal="center" vertical="center"/>
    </xf>
    <xf numFmtId="0" fontId="0" fillId="0" borderId="50" xfId="0" applyBorder="1" applyAlignment="1">
      <alignment vertical="center"/>
    </xf>
    <xf numFmtId="166" fontId="0" fillId="0" borderId="50" xfId="0" applyNumberFormat="1" applyBorder="1" applyAlignment="1">
      <alignment vertical="center"/>
    </xf>
    <xf numFmtId="0" fontId="0" fillId="0" borderId="42" xfId="0" applyBorder="1" applyAlignment="1">
      <alignment vertical="center"/>
    </xf>
    <xf numFmtId="0" fontId="1" fillId="0" borderId="49" xfId="0" applyFont="1" applyBorder="1" applyAlignment="1">
      <alignment vertical="center"/>
    </xf>
    <xf numFmtId="0" fontId="1" fillId="0" borderId="50" xfId="0" applyFont="1" applyBorder="1" applyAlignment="1">
      <alignment horizontal="center" vertical="center"/>
    </xf>
    <xf numFmtId="0" fontId="1" fillId="0" borderId="50" xfId="0" applyFont="1" applyBorder="1" applyAlignment="1">
      <alignment vertical="center"/>
    </xf>
    <xf numFmtId="0" fontId="1" fillId="0" borderId="50" xfId="0" applyFont="1" applyBorder="1" applyAlignment="1">
      <alignment vertical="center" wrapText="1"/>
    </xf>
    <xf numFmtId="1" fontId="1" fillId="0" borderId="50" xfId="0" applyNumberFormat="1" applyFon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17" xfId="0" applyFont="1" applyBorder="1" applyAlignment="1">
      <alignment vertical="center" wrapText="1"/>
    </xf>
    <xf numFmtId="1" fontId="1" fillId="0" borderId="17" xfId="0" applyNumberFormat="1" applyFont="1" applyBorder="1" applyAlignment="1">
      <alignment horizontal="center" vertical="center"/>
    </xf>
    <xf numFmtId="1" fontId="1" fillId="0" borderId="0" xfId="4" applyNumberFormat="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44" fontId="1" fillId="4" borderId="3" xfId="1" applyFill="1" applyBorder="1" applyAlignment="1">
      <alignment horizontal="center" vertical="center"/>
    </xf>
    <xf numFmtId="166" fontId="9" fillId="0" borderId="33" xfId="0" applyNumberFormat="1" applyFont="1" applyBorder="1" applyAlignment="1">
      <alignment vertical="center"/>
    </xf>
    <xf numFmtId="0" fontId="0" fillId="0" borderId="9" xfId="0" applyBorder="1"/>
    <xf numFmtId="9" fontId="3" fillId="0" borderId="9" xfId="2" applyFont="1" applyFill="1" applyBorder="1" applyAlignment="1">
      <alignment horizontal="center" vertical="center"/>
    </xf>
    <xf numFmtId="1" fontId="3" fillId="0" borderId="9" xfId="3" applyNumberFormat="1" applyFont="1" applyBorder="1" applyAlignment="1">
      <alignment horizontal="center" vertical="center"/>
    </xf>
    <xf numFmtId="0" fontId="1" fillId="0" borderId="9" xfId="0" applyFont="1" applyBorder="1" applyAlignment="1">
      <alignment horizontal="center" vertical="center"/>
    </xf>
    <xf numFmtId="0" fontId="1" fillId="0" borderId="28" xfId="0" applyFont="1" applyBorder="1" applyAlignment="1">
      <alignment horizontal="center" vertical="center"/>
    </xf>
    <xf numFmtId="0" fontId="1" fillId="0" borderId="11" xfId="0" applyFont="1" applyBorder="1" applyAlignment="1">
      <alignment vertical="center" wrapText="1"/>
    </xf>
    <xf numFmtId="1" fontId="1" fillId="0" borderId="9" xfId="0" applyNumberFormat="1" applyFont="1" applyBorder="1" applyAlignment="1">
      <alignment horizontal="center" vertical="center"/>
    </xf>
    <xf numFmtId="0" fontId="7" fillId="0" borderId="9" xfId="0" applyFont="1" applyBorder="1" applyAlignment="1">
      <alignment horizontal="left" vertical="center" wrapText="1"/>
    </xf>
    <xf numFmtId="1" fontId="1" fillId="0" borderId="14" xfId="0" applyNumberFormat="1" applyFont="1" applyBorder="1" applyAlignment="1">
      <alignment horizontal="center" vertical="center"/>
    </xf>
    <xf numFmtId="9" fontId="3" fillId="0" borderId="8" xfId="2" applyFont="1" applyFill="1" applyBorder="1" applyAlignment="1">
      <alignment horizontal="center" vertical="center"/>
    </xf>
    <xf numFmtId="1" fontId="3" fillId="0" borderId="8" xfId="3" applyNumberFormat="1" applyFont="1" applyBorder="1" applyAlignment="1">
      <alignment horizontal="center" vertical="center"/>
    </xf>
    <xf numFmtId="0" fontId="1" fillId="0" borderId="8" xfId="0" applyFont="1" applyBorder="1" applyAlignment="1">
      <alignment horizontal="center" vertical="center"/>
    </xf>
    <xf numFmtId="0" fontId="0" fillId="0" borderId="8" xfId="0" applyBorder="1" applyAlignment="1">
      <alignment horizontal="left" vertical="center" wrapText="1"/>
    </xf>
    <xf numFmtId="0" fontId="1" fillId="0" borderId="14" xfId="0" applyFont="1" applyBorder="1" applyAlignment="1">
      <alignment horizontal="center" vertical="center" wrapText="1"/>
    </xf>
    <xf numFmtId="9" fontId="1" fillId="0" borderId="9" xfId="2" applyFont="1" applyFill="1" applyBorder="1" applyAlignment="1">
      <alignment horizontal="center" vertical="center"/>
    </xf>
    <xf numFmtId="9" fontId="0" fillId="0" borderId="11" xfId="2" applyFont="1" applyFill="1" applyBorder="1" applyAlignment="1">
      <alignment horizontal="center" vertical="center"/>
    </xf>
    <xf numFmtId="1" fontId="3" fillId="0" borderId="11" xfId="3" applyNumberFormat="1" applyFont="1" applyBorder="1" applyAlignment="1">
      <alignment horizontal="center" vertical="center"/>
    </xf>
    <xf numFmtId="0" fontId="0" fillId="0" borderId="11" xfId="0" applyBorder="1" applyAlignment="1">
      <alignment horizontal="center" vertical="center"/>
    </xf>
    <xf numFmtId="9" fontId="0" fillId="0" borderId="9" xfId="2" applyFont="1" applyFill="1" applyBorder="1" applyAlignment="1">
      <alignment horizontal="center" vertical="center"/>
    </xf>
    <xf numFmtId="0" fontId="0" fillId="0" borderId="28" xfId="0" applyBorder="1" applyAlignment="1">
      <alignment horizontal="center" vertical="center"/>
    </xf>
    <xf numFmtId="9" fontId="6" fillId="0" borderId="13" xfId="2" applyFont="1" applyFill="1" applyBorder="1" applyAlignment="1">
      <alignment horizontal="center" vertical="center"/>
    </xf>
    <xf numFmtId="0" fontId="1" fillId="0" borderId="9" xfId="0" applyFont="1" applyBorder="1" applyAlignment="1">
      <alignment vertical="center" wrapText="1"/>
    </xf>
    <xf numFmtId="1" fontId="1" fillId="0" borderId="11" xfId="0" applyNumberFormat="1" applyFont="1" applyBorder="1" applyAlignment="1">
      <alignment horizontal="center" vertical="center"/>
    </xf>
    <xf numFmtId="44" fontId="1" fillId="0" borderId="9" xfId="1" applyFont="1" applyFill="1" applyBorder="1" applyAlignment="1">
      <alignment horizontal="center" vertical="center"/>
    </xf>
    <xf numFmtId="44" fontId="0" fillId="0" borderId="9" xfId="1" applyFont="1" applyFill="1" applyBorder="1" applyAlignment="1">
      <alignment vertical="center"/>
    </xf>
    <xf numFmtId="165" fontId="1" fillId="0" borderId="9" xfId="5" applyBorder="1" applyAlignment="1">
      <alignment vertical="center"/>
    </xf>
    <xf numFmtId="0" fontId="1" fillId="0" borderId="18" xfId="0" applyFont="1" applyBorder="1" applyAlignment="1">
      <alignment horizontal="center" vertical="center" wrapText="1"/>
    </xf>
    <xf numFmtId="0" fontId="1" fillId="0" borderId="9" xfId="0" applyFont="1" applyBorder="1" applyAlignment="1">
      <alignment horizontal="center" vertical="center" wrapText="1"/>
    </xf>
    <xf numFmtId="9" fontId="1" fillId="0" borderId="9" xfId="2" applyFont="1" applyBorder="1" applyAlignment="1">
      <alignment horizontal="center" vertical="center"/>
    </xf>
    <xf numFmtId="44" fontId="1" fillId="0" borderId="9" xfId="1" applyBorder="1" applyAlignment="1">
      <alignment vertical="center"/>
    </xf>
    <xf numFmtId="44" fontId="0" fillId="0" borderId="9" xfId="1" applyFont="1" applyBorder="1" applyAlignment="1">
      <alignment vertical="center"/>
    </xf>
    <xf numFmtId="165" fontId="1" fillId="0" borderId="9" xfId="5" applyBorder="1" applyAlignment="1">
      <alignment horizontal="center" vertical="center"/>
    </xf>
    <xf numFmtId="44" fontId="1" fillId="0" borderId="9" xfId="1" applyFont="1" applyBorder="1" applyAlignment="1">
      <alignment horizontal="center" vertical="center"/>
    </xf>
    <xf numFmtId="170" fontId="1" fillId="0" borderId="13" xfId="1" applyNumberFormat="1" applyFont="1" applyFill="1" applyBorder="1" applyAlignment="1">
      <alignment horizontal="center" vertical="center"/>
    </xf>
    <xf numFmtId="0" fontId="1" fillId="0" borderId="9" xfId="4" applyBorder="1" applyAlignment="1">
      <alignment horizontal="center" vertical="center"/>
    </xf>
    <xf numFmtId="165" fontId="1" fillId="0" borderId="0" xfId="0" applyNumberFormat="1" applyFont="1" applyAlignment="1">
      <alignment vertical="center"/>
    </xf>
    <xf numFmtId="0" fontId="1" fillId="0" borderId="9" xfId="0" applyFont="1" applyBorder="1" applyAlignment="1">
      <alignment horizontal="left" vertical="center" wrapText="1"/>
    </xf>
    <xf numFmtId="44" fontId="1" fillId="0" borderId="9" xfId="1" applyFont="1" applyFill="1" applyBorder="1" applyAlignment="1">
      <alignment vertical="center"/>
    </xf>
    <xf numFmtId="165" fontId="0" fillId="0" borderId="9" xfId="5" applyFont="1" applyBorder="1" applyAlignment="1">
      <alignment vertical="center"/>
    </xf>
    <xf numFmtId="170" fontId="1" fillId="0" borderId="13" xfId="1" applyNumberFormat="1" applyBorder="1" applyAlignment="1">
      <alignment horizontal="center" vertical="center"/>
    </xf>
    <xf numFmtId="171" fontId="5" fillId="0" borderId="3" xfId="2" applyNumberFormat="1" applyFont="1" applyFill="1" applyBorder="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lignment vertical="center"/>
    </xf>
    <xf numFmtId="44" fontId="8" fillId="0" borderId="4" xfId="1" applyFont="1" applyBorder="1" applyAlignment="1">
      <alignment horizontal="center" vertical="center" wrapText="1"/>
    </xf>
    <xf numFmtId="44" fontId="4" fillId="0" borderId="3" xfId="1" applyFont="1" applyBorder="1" applyAlignment="1">
      <alignment horizontal="center" vertical="center" wrapText="1"/>
    </xf>
    <xf numFmtId="44" fontId="1" fillId="0" borderId="5" xfId="1" applyFont="1" applyFill="1" applyBorder="1" applyAlignment="1">
      <alignment horizontal="center" vertical="center"/>
    </xf>
    <xf numFmtId="44" fontId="1" fillId="0" borderId="12" xfId="1" applyFont="1" applyFill="1" applyBorder="1" applyAlignment="1">
      <alignment horizontal="center" vertical="center"/>
    </xf>
    <xf numFmtId="44" fontId="3" fillId="2" borderId="9" xfId="1" applyFont="1" applyFill="1" applyBorder="1" applyAlignment="1">
      <alignment horizontal="center" vertical="center"/>
    </xf>
    <xf numFmtId="44" fontId="1" fillId="2" borderId="9" xfId="1" applyFill="1" applyBorder="1" applyAlignment="1">
      <alignment horizontal="center" vertical="center"/>
    </xf>
    <xf numFmtId="44" fontId="1" fillId="2" borderId="8" xfId="1" applyFont="1" applyFill="1" applyBorder="1" applyAlignment="1">
      <alignment horizontal="center" vertical="center"/>
    </xf>
    <xf numFmtId="44" fontId="1" fillId="2" borderId="9" xfId="1" applyFont="1" applyFill="1" applyBorder="1" applyAlignment="1">
      <alignment horizontal="center" vertical="center"/>
    </xf>
    <xf numFmtId="44" fontId="0" fillId="2" borderId="9" xfId="1" applyFont="1" applyFill="1" applyBorder="1" applyAlignment="1">
      <alignment horizontal="center" vertical="center"/>
    </xf>
    <xf numFmtId="44" fontId="1" fillId="0" borderId="9" xfId="1" applyBorder="1" applyAlignment="1">
      <alignment horizontal="center" vertical="center"/>
    </xf>
    <xf numFmtId="44" fontId="0" fillId="0" borderId="9" xfId="1" applyFont="1" applyFill="1" applyBorder="1" applyAlignment="1">
      <alignment horizontal="center" vertical="center"/>
    </xf>
    <xf numFmtId="44" fontId="0" fillId="3" borderId="9" xfId="1" applyFont="1" applyFill="1" applyBorder="1" applyAlignment="1">
      <alignment vertical="center"/>
    </xf>
    <xf numFmtId="44" fontId="3" fillId="0" borderId="9" xfId="1" applyFont="1" applyFill="1" applyBorder="1" applyAlignment="1">
      <alignment horizontal="center" vertical="center"/>
    </xf>
    <xf numFmtId="44" fontId="3" fillId="3" borderId="9" xfId="1" applyFont="1" applyFill="1" applyBorder="1" applyAlignment="1">
      <alignment horizontal="center" vertical="center"/>
    </xf>
    <xf numFmtId="44" fontId="0" fillId="0" borderId="11" xfId="1" applyFont="1" applyBorder="1" applyAlignment="1">
      <alignment vertical="center"/>
    </xf>
    <xf numFmtId="44" fontId="1" fillId="0" borderId="11" xfId="1" applyBorder="1" applyAlignment="1">
      <alignment vertical="center"/>
    </xf>
    <xf numFmtId="44" fontId="0" fillId="0" borderId="27" xfId="1" applyFont="1" applyBorder="1" applyAlignment="1">
      <alignment vertical="center"/>
    </xf>
    <xf numFmtId="44" fontId="1" fillId="2" borderId="11" xfId="1" applyFont="1" applyFill="1" applyBorder="1" applyAlignment="1">
      <alignment horizontal="center" vertical="center"/>
    </xf>
    <xf numFmtId="44" fontId="0" fillId="2" borderId="11" xfId="1" applyFont="1" applyFill="1" applyBorder="1" applyAlignment="1">
      <alignment horizontal="center" vertical="center"/>
    </xf>
    <xf numFmtId="44" fontId="13" fillId="2" borderId="33" xfId="1" applyFont="1" applyFill="1" applyBorder="1" applyAlignment="1">
      <alignment horizontal="center" vertical="center"/>
    </xf>
    <xf numFmtId="44" fontId="3" fillId="2" borderId="14" xfId="1" applyFont="1" applyFill="1" applyBorder="1" applyAlignment="1">
      <alignment horizontal="center" vertical="center"/>
    </xf>
    <xf numFmtId="44" fontId="1" fillId="3" borderId="9" xfId="1" applyFont="1" applyFill="1" applyBorder="1" applyAlignment="1">
      <alignment horizontal="center" vertical="center"/>
    </xf>
    <xf numFmtId="44" fontId="1" fillId="4" borderId="9" xfId="1" applyFont="1" applyFill="1" applyBorder="1" applyAlignment="1">
      <alignment horizontal="center" vertical="center"/>
    </xf>
    <xf numFmtId="44" fontId="13" fillId="0" borderId="33" xfId="1" applyFont="1" applyFill="1" applyBorder="1" applyAlignment="1">
      <alignment horizontal="center" vertical="center"/>
    </xf>
    <xf numFmtId="44" fontId="1" fillId="0" borderId="8" xfId="1" applyBorder="1" applyAlignment="1">
      <alignment horizontal="center" vertical="center"/>
    </xf>
    <xf numFmtId="44" fontId="1" fillId="0" borderId="8" xfId="1" applyFont="1" applyFill="1" applyBorder="1" applyAlignment="1">
      <alignment horizontal="center" vertical="center"/>
    </xf>
    <xf numFmtId="44" fontId="1" fillId="0" borderId="0" xfId="1" applyAlignment="1">
      <alignment horizontal="center" vertical="center"/>
    </xf>
    <xf numFmtId="44" fontId="1" fillId="0" borderId="0" xfId="1" applyFont="1" applyAlignment="1">
      <alignment horizontal="center" vertical="center"/>
    </xf>
    <xf numFmtId="44" fontId="5" fillId="0" borderId="0" xfId="1" applyFont="1" applyAlignment="1">
      <alignment horizontal="center" vertical="center"/>
    </xf>
    <xf numFmtId="44" fontId="5" fillId="0" borderId="0" xfId="1" applyFont="1" applyAlignment="1">
      <alignment horizontal="left" vertical="center"/>
    </xf>
    <xf numFmtId="44" fontId="1" fillId="0" borderId="50" xfId="1" applyFont="1" applyBorder="1" applyAlignment="1">
      <alignment horizontal="center" vertical="center"/>
    </xf>
    <xf numFmtId="44" fontId="1" fillId="0" borderId="17" xfId="1" applyFont="1" applyBorder="1" applyAlignment="1">
      <alignment horizontal="center" vertical="center"/>
    </xf>
    <xf numFmtId="44" fontId="9" fillId="2" borderId="14" xfId="1" applyFont="1" applyFill="1" applyBorder="1" applyAlignment="1">
      <alignment horizontal="center" vertical="center"/>
    </xf>
    <xf numFmtId="44" fontId="9" fillId="0" borderId="14" xfId="1" applyFont="1" applyFill="1" applyBorder="1" applyAlignment="1">
      <alignment horizontal="center" vertical="center"/>
    </xf>
    <xf numFmtId="44" fontId="1" fillId="0" borderId="43" xfId="1" applyFont="1" applyFill="1" applyBorder="1" applyAlignment="1">
      <alignment horizontal="center" vertical="center"/>
    </xf>
    <xf numFmtId="44" fontId="1" fillId="0" borderId="0" xfId="1" applyFont="1" applyAlignment="1">
      <alignment vertical="center"/>
    </xf>
    <xf numFmtId="170" fontId="4" fillId="0" borderId="3" xfId="1" applyNumberFormat="1" applyFont="1" applyBorder="1" applyAlignment="1">
      <alignment horizontal="center" vertical="center" wrapText="1"/>
    </xf>
    <xf numFmtId="170" fontId="1" fillId="0" borderId="45" xfId="1" applyNumberFormat="1" applyBorder="1" applyAlignment="1">
      <alignment horizontal="center" vertical="center"/>
    </xf>
    <xf numFmtId="170" fontId="1" fillId="2" borderId="13" xfId="1" applyNumberFormat="1" applyFill="1" applyBorder="1" applyAlignment="1">
      <alignment horizontal="center" vertical="center"/>
    </xf>
    <xf numFmtId="170" fontId="0" fillId="0" borderId="13" xfId="1" applyNumberFormat="1" applyFont="1" applyBorder="1" applyAlignment="1">
      <alignment vertical="center"/>
    </xf>
    <xf numFmtId="170" fontId="1" fillId="2" borderId="9" xfId="1" applyNumberFormat="1" applyFill="1" applyBorder="1" applyAlignment="1">
      <alignment horizontal="center" vertical="center"/>
    </xf>
    <xf numFmtId="170" fontId="9" fillId="2" borderId="10" xfId="1" applyNumberFormat="1" applyFont="1" applyFill="1" applyBorder="1" applyAlignment="1">
      <alignment horizontal="center" vertical="center"/>
    </xf>
    <xf numFmtId="170" fontId="1" fillId="0" borderId="9" xfId="1" applyNumberFormat="1" applyBorder="1" applyAlignment="1">
      <alignment horizontal="center" vertical="center"/>
    </xf>
    <xf numFmtId="170" fontId="9" fillId="2" borderId="30" xfId="1" applyNumberFormat="1" applyFont="1" applyFill="1" applyBorder="1" applyAlignment="1">
      <alignment horizontal="center" vertical="center"/>
    </xf>
    <xf numFmtId="170" fontId="1" fillId="0" borderId="13" xfId="1" applyNumberFormat="1" applyBorder="1" applyAlignment="1">
      <alignment vertical="center"/>
    </xf>
    <xf numFmtId="170" fontId="9" fillId="0" borderId="10" xfId="1" applyNumberFormat="1" applyFont="1" applyBorder="1" applyAlignment="1">
      <alignment horizontal="center" vertical="center"/>
    </xf>
    <xf numFmtId="170" fontId="1" fillId="0" borderId="43" xfId="1" applyNumberFormat="1" applyBorder="1" applyAlignment="1">
      <alignment horizontal="center" vertical="center"/>
    </xf>
    <xf numFmtId="170" fontId="1" fillId="0" borderId="0" xfId="1" applyNumberFormat="1" applyAlignment="1">
      <alignment vertical="center"/>
    </xf>
    <xf numFmtId="170" fontId="1" fillId="0" borderId="0" xfId="1" applyNumberFormat="1" applyAlignment="1">
      <alignment horizontal="center" vertical="center"/>
    </xf>
    <xf numFmtId="170" fontId="1" fillId="0" borderId="50" xfId="1" applyNumberFormat="1" applyBorder="1" applyAlignment="1">
      <alignment horizontal="center" vertical="center"/>
    </xf>
    <xf numFmtId="170" fontId="1" fillId="0" borderId="17" xfId="1" applyNumberFormat="1" applyBorder="1" applyAlignment="1">
      <alignment horizontal="center" vertical="center"/>
    </xf>
    <xf numFmtId="165" fontId="4" fillId="0" borderId="3" xfId="5" applyFont="1" applyBorder="1" applyAlignment="1">
      <alignment horizontal="center" vertical="center" wrapText="1"/>
    </xf>
    <xf numFmtId="165" fontId="1" fillId="0" borderId="5" xfId="5" applyBorder="1" applyAlignment="1">
      <alignment horizontal="center" vertical="center"/>
    </xf>
    <xf numFmtId="165" fontId="1" fillId="0" borderId="6" xfId="5" applyBorder="1" applyAlignment="1">
      <alignment horizontal="center" vertical="center"/>
    </xf>
    <xf numFmtId="165" fontId="1" fillId="2" borderId="9" xfId="5" applyFill="1" applyBorder="1" applyAlignment="1">
      <alignment horizontal="center" vertical="center"/>
    </xf>
    <xf numFmtId="165" fontId="1" fillId="0" borderId="11" xfId="5" applyBorder="1" applyAlignment="1">
      <alignment vertical="center"/>
    </xf>
    <xf numFmtId="165" fontId="1" fillId="2" borderId="11" xfId="5" applyFill="1" applyBorder="1" applyAlignment="1">
      <alignment horizontal="center" vertical="center"/>
    </xf>
    <xf numFmtId="165" fontId="13" fillId="2" borderId="14" xfId="5" applyFont="1" applyFill="1" applyBorder="1" applyAlignment="1">
      <alignment horizontal="center" vertical="center"/>
    </xf>
    <xf numFmtId="165" fontId="1" fillId="2" borderId="8" xfId="5" applyFill="1" applyBorder="1" applyAlignment="1">
      <alignment horizontal="center" vertical="center"/>
    </xf>
    <xf numFmtId="165" fontId="13" fillId="2" borderId="9" xfId="5" applyFont="1" applyFill="1" applyBorder="1" applyAlignment="1">
      <alignment horizontal="center" vertical="center"/>
    </xf>
    <xf numFmtId="165" fontId="13" fillId="0" borderId="9" xfId="5" applyFont="1" applyBorder="1" applyAlignment="1">
      <alignment horizontal="center" vertical="center"/>
    </xf>
    <xf numFmtId="165" fontId="1" fillId="0" borderId="8" xfId="5" applyBorder="1" applyAlignment="1">
      <alignment horizontal="center" vertical="center"/>
    </xf>
    <xf numFmtId="165" fontId="1" fillId="0" borderId="0" xfId="5" applyAlignment="1">
      <alignment vertical="center"/>
    </xf>
    <xf numFmtId="165" fontId="1" fillId="0" borderId="0" xfId="5" applyAlignment="1">
      <alignment horizontal="center" vertical="center"/>
    </xf>
    <xf numFmtId="165" fontId="5" fillId="0" borderId="0" xfId="5" applyFont="1" applyAlignment="1">
      <alignment vertical="center"/>
    </xf>
    <xf numFmtId="165" fontId="1" fillId="0" borderId="50" xfId="5" applyBorder="1" applyAlignment="1">
      <alignment horizontal="center" vertical="center"/>
    </xf>
    <xf numFmtId="165" fontId="1" fillId="0" borderId="17" xfId="5" applyBorder="1" applyAlignment="1">
      <alignment horizontal="center" vertical="center"/>
    </xf>
    <xf numFmtId="44" fontId="13" fillId="0" borderId="3" xfId="1" applyFont="1" applyBorder="1" applyAlignment="1">
      <alignment horizontal="center"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0" fillId="0" borderId="8" xfId="0" applyBorder="1" applyAlignment="1">
      <alignment horizontal="left" vertical="center"/>
    </xf>
    <xf numFmtId="0" fontId="3" fillId="0" borderId="0" xfId="0" applyFont="1" applyAlignment="1">
      <alignment horizontal="left"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0" fillId="0" borderId="22" xfId="0" applyBorder="1" applyAlignment="1">
      <alignment horizontal="left" vertical="center"/>
    </xf>
    <xf numFmtId="0" fontId="0" fillId="0" borderId="9" xfId="0" applyBorder="1" applyAlignment="1">
      <alignment horizontal="left" vertical="center"/>
    </xf>
    <xf numFmtId="44" fontId="13" fillId="2" borderId="31" xfId="1" applyFont="1" applyFill="1" applyBorder="1" applyAlignment="1">
      <alignment horizontal="center" vertical="center"/>
    </xf>
    <xf numFmtId="44" fontId="13" fillId="2" borderId="33" xfId="1" applyFont="1" applyFill="1" applyBorder="1" applyAlignment="1">
      <alignment horizontal="center"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12" fillId="2" borderId="1" xfId="3" applyFont="1" applyFill="1" applyBorder="1" applyAlignment="1">
      <alignment horizontal="center" vertical="center"/>
    </xf>
    <xf numFmtId="0" fontId="12" fillId="2" borderId="38" xfId="3" applyFont="1" applyFill="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167" fontId="1" fillId="0" borderId="14" xfId="4" applyNumberFormat="1" applyBorder="1" applyAlignment="1">
      <alignment horizontal="left" vertical="center"/>
    </xf>
    <xf numFmtId="167" fontId="1" fillId="0" borderId="9" xfId="4" applyNumberFormat="1" applyBorder="1" applyAlignment="1">
      <alignment horizontal="left" vertical="center"/>
    </xf>
    <xf numFmtId="167" fontId="1" fillId="0" borderId="10" xfId="4" applyNumberFormat="1" applyBorder="1" applyAlignment="1">
      <alignment horizontal="left" vertical="center"/>
    </xf>
    <xf numFmtId="167" fontId="1" fillId="0" borderId="28" xfId="4" applyNumberFormat="1" applyBorder="1" applyAlignment="1">
      <alignment horizontal="left" vertical="center"/>
    </xf>
    <xf numFmtId="167" fontId="1" fillId="0" borderId="8" xfId="4" applyNumberFormat="1" applyBorder="1" applyAlignment="1">
      <alignment horizontal="left" vertical="center"/>
    </xf>
    <xf numFmtId="167" fontId="1" fillId="0" borderId="30" xfId="4" applyNumberFormat="1" applyBorder="1" applyAlignment="1">
      <alignment horizontal="left" vertical="center"/>
    </xf>
    <xf numFmtId="167" fontId="0" fillId="0" borderId="28" xfId="4" applyNumberFormat="1" applyFont="1" applyBorder="1" applyAlignment="1">
      <alignment horizontal="left" vertical="center"/>
    </xf>
    <xf numFmtId="167" fontId="1" fillId="0" borderId="40" xfId="4" applyNumberFormat="1" applyBorder="1" applyAlignment="1">
      <alignment horizontal="center" vertical="center"/>
    </xf>
    <xf numFmtId="167" fontId="1" fillId="0" borderId="41" xfId="4" applyNumberFormat="1" applyBorder="1" applyAlignment="1">
      <alignment horizontal="center" vertical="center"/>
    </xf>
    <xf numFmtId="167" fontId="5" fillId="0" borderId="38" xfId="4" applyNumberFormat="1" applyFont="1" applyBorder="1" applyAlignment="1">
      <alignment horizontal="left" vertical="center"/>
    </xf>
    <xf numFmtId="167" fontId="5" fillId="0" borderId="32" xfId="4" applyNumberFormat="1" applyFont="1" applyBorder="1" applyAlignment="1">
      <alignment horizontal="left" vertical="center"/>
    </xf>
    <xf numFmtId="167" fontId="5" fillId="0" borderId="33" xfId="4" applyNumberFormat="1" applyFont="1" applyBorder="1" applyAlignment="1">
      <alignment horizontal="left" vertical="center"/>
    </xf>
    <xf numFmtId="167" fontId="1" fillId="0" borderId="34" xfId="4" applyNumberFormat="1" applyBorder="1" applyAlignment="1">
      <alignment horizontal="left" vertical="center"/>
    </xf>
    <xf numFmtId="167" fontId="1" fillId="0" borderId="22" xfId="4" applyNumberFormat="1" applyBorder="1" applyAlignment="1">
      <alignment horizontal="left" vertical="center"/>
    </xf>
    <xf numFmtId="167" fontId="1" fillId="0" borderId="23" xfId="4" applyNumberFormat="1" applyBorder="1" applyAlignment="1">
      <alignment horizontal="left" vertical="center"/>
    </xf>
    <xf numFmtId="0" fontId="0" fillId="0" borderId="0" xfId="0" applyAlignment="1">
      <alignment horizontal="center" vertical="center" wrapText="1"/>
    </xf>
    <xf numFmtId="0" fontId="1" fillId="0" borderId="0" xfId="0" applyFont="1" applyAlignment="1">
      <alignment horizontal="center" vertical="center" wrapText="1"/>
    </xf>
    <xf numFmtId="167" fontId="1" fillId="0" borderId="47" xfId="4" applyNumberFormat="1" applyBorder="1" applyAlignment="1">
      <alignment horizontal="center" vertical="center"/>
    </xf>
    <xf numFmtId="167" fontId="1" fillId="0" borderId="48" xfId="4" applyNumberFormat="1" applyBorder="1" applyAlignment="1">
      <alignment horizontal="center" vertical="center"/>
    </xf>
    <xf numFmtId="167" fontId="1" fillId="0" borderId="14" xfId="4" applyNumberFormat="1" applyBorder="1" applyAlignment="1">
      <alignment horizontal="left" vertical="center" wrapText="1"/>
    </xf>
    <xf numFmtId="167" fontId="1" fillId="0" borderId="9" xfId="4" applyNumberFormat="1" applyBorder="1" applyAlignment="1">
      <alignment horizontal="left" vertical="center" wrapText="1"/>
    </xf>
    <xf numFmtId="167" fontId="1" fillId="0" borderId="10" xfId="4" applyNumberFormat="1" applyBorder="1" applyAlignment="1">
      <alignment horizontal="left" vertical="center" wrapText="1"/>
    </xf>
    <xf numFmtId="0" fontId="6" fillId="0" borderId="1" xfId="3" applyFont="1" applyBorder="1" applyAlignment="1">
      <alignment horizontal="right" vertical="center"/>
    </xf>
    <xf numFmtId="0" fontId="6" fillId="0" borderId="4" xfId="3" applyFont="1" applyBorder="1" applyAlignment="1">
      <alignment horizontal="right" vertical="center"/>
    </xf>
    <xf numFmtId="0" fontId="6" fillId="0" borderId="2" xfId="3" applyFont="1" applyBorder="1" applyAlignment="1">
      <alignment horizontal="right" vertical="center"/>
    </xf>
    <xf numFmtId="168" fontId="6" fillId="0" borderId="1" xfId="1" applyNumberFormat="1" applyFont="1" applyFill="1" applyBorder="1" applyAlignment="1">
      <alignment horizontal="center" vertical="center"/>
    </xf>
    <xf numFmtId="168" fontId="6" fillId="0" borderId="4" xfId="1" applyNumberFormat="1" applyFont="1" applyFill="1" applyBorder="1" applyAlignment="1">
      <alignment horizontal="center" vertical="center"/>
    </xf>
    <xf numFmtId="164" fontId="6" fillId="0" borderId="1" xfId="4" applyNumberFormat="1" applyFont="1" applyBorder="1" applyAlignment="1">
      <alignment horizontal="center" vertical="center"/>
    </xf>
    <xf numFmtId="164" fontId="6" fillId="0" borderId="4" xfId="4" applyNumberFormat="1" applyFont="1" applyBorder="1" applyAlignment="1">
      <alignment horizontal="center" vertical="center"/>
    </xf>
    <xf numFmtId="0" fontId="12" fillId="0" borderId="1" xfId="3" applyFont="1" applyBorder="1" applyAlignment="1">
      <alignment horizontal="center" vertical="center"/>
    </xf>
    <xf numFmtId="0" fontId="12" fillId="0" borderId="38" xfId="3" applyFont="1" applyBorder="1" applyAlignment="1">
      <alignment horizontal="center" vertical="center"/>
    </xf>
    <xf numFmtId="44" fontId="13" fillId="0" borderId="31" xfId="1" applyFont="1" applyFill="1" applyBorder="1" applyAlignment="1">
      <alignment horizontal="center" vertical="center"/>
    </xf>
    <xf numFmtId="44" fontId="13" fillId="0" borderId="33" xfId="1" applyFont="1" applyFill="1" applyBorder="1" applyAlignment="1">
      <alignment horizontal="center" vertical="center"/>
    </xf>
    <xf numFmtId="166" fontId="5" fillId="0" borderId="1" xfId="4" applyNumberFormat="1" applyFont="1" applyBorder="1" applyAlignment="1">
      <alignment horizontal="center" vertical="center" wrapText="1"/>
    </xf>
    <xf numFmtId="166" fontId="5" fillId="0" borderId="4" xfId="4" applyNumberFormat="1" applyFont="1" applyBorder="1" applyAlignment="1">
      <alignment horizontal="center" vertical="center" wrapText="1"/>
    </xf>
    <xf numFmtId="166" fontId="5" fillId="0" borderId="2" xfId="4" applyNumberFormat="1" applyFont="1" applyBorder="1" applyAlignment="1">
      <alignment horizontal="center" vertical="center" wrapText="1"/>
    </xf>
    <xf numFmtId="166" fontId="5" fillId="0" borderId="0" xfId="4" applyNumberFormat="1" applyFont="1" applyAlignment="1">
      <alignment horizontal="center" vertical="center" wrapText="1"/>
    </xf>
    <xf numFmtId="0" fontId="17" fillId="5" borderId="1" xfId="6" applyBorder="1">
      <alignment horizontal="center" vertical="center" wrapText="1"/>
    </xf>
    <xf numFmtId="0" fontId="17" fillId="5" borderId="2" xfId="6" applyBorder="1">
      <alignment horizontal="center" vertical="center" wrapText="1"/>
    </xf>
    <xf numFmtId="0" fontId="17" fillId="5" borderId="4" xfId="6" applyBorder="1">
      <alignment horizontal="center" vertical="center" wrapText="1"/>
    </xf>
    <xf numFmtId="0" fontId="17" fillId="5" borderId="3" xfId="6" applyBorder="1">
      <alignment horizontal="center" vertical="center" wrapText="1"/>
    </xf>
    <xf numFmtId="0" fontId="17" fillId="5" borderId="31" xfId="6" applyBorder="1">
      <alignment horizontal="center" vertical="center" wrapText="1"/>
    </xf>
    <xf numFmtId="0" fontId="17" fillId="5" borderId="32" xfId="6" applyBorder="1">
      <alignment horizontal="center" vertical="center" wrapText="1"/>
    </xf>
    <xf numFmtId="0" fontId="17" fillId="5" borderId="33" xfId="6" applyBorder="1">
      <alignment horizontal="center" vertical="center" wrapText="1"/>
    </xf>
    <xf numFmtId="166" fontId="9" fillId="6" borderId="1" xfId="7" applyBorder="1">
      <alignment horizontal="center" vertical="center"/>
    </xf>
    <xf numFmtId="166" fontId="9" fillId="6" borderId="4" xfId="7" applyBorder="1">
      <alignment horizontal="center" vertical="center"/>
    </xf>
    <xf numFmtId="166" fontId="9" fillId="6" borderId="2" xfId="7" applyBorder="1">
      <alignment horizontal="center" vertical="center"/>
    </xf>
    <xf numFmtId="166" fontId="9" fillId="6" borderId="3" xfId="7" applyBorder="1">
      <alignment horizontal="center" vertical="center"/>
    </xf>
    <xf numFmtId="0" fontId="17" fillId="5" borderId="49" xfId="6" applyBorder="1">
      <alignment horizontal="center" vertical="center" wrapText="1"/>
    </xf>
    <xf numFmtId="0" fontId="17" fillId="5" borderId="50" xfId="6" applyBorder="1">
      <alignment horizontal="center" vertical="center" wrapText="1"/>
    </xf>
    <xf numFmtId="0" fontId="17" fillId="5" borderId="42" xfId="6" applyBorder="1">
      <alignment horizontal="center" vertical="center" wrapText="1"/>
    </xf>
  </cellXfs>
  <cellStyles count="8">
    <cellStyle name="Comma" xfId="5" builtinId="3"/>
    <cellStyle name="Comma [0]" xfId="4" builtinId="6"/>
    <cellStyle name="Currency" xfId="1" builtinId="4"/>
    <cellStyle name="Normal" xfId="0" builtinId="0"/>
    <cellStyle name="Normal 2" xfId="3" xr:uid="{00000000-0005-0000-0000-000003000000}"/>
    <cellStyle name="Percent" xfId="2" builtinId="5"/>
    <cellStyle name="Red Black" xfId="6" xr:uid="{49244AAA-14C6-499F-8579-A8C28FB167DB}"/>
    <cellStyle name="White Grey" xfId="7" xr:uid="{E70F8DB9-3134-404D-AF58-2632AFF86CE1}"/>
  </cellStyles>
  <dxfs count="0"/>
  <tableStyles count="0" defaultTableStyle="TableStyleMedium2" defaultPivotStyle="PivotStyleLight16"/>
  <colors>
    <mruColors>
      <color rgb="FF09B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38"/>
  <sheetViews>
    <sheetView view="pageBreakPreview" zoomScale="70" zoomScaleNormal="100" zoomScaleSheetLayoutView="70" workbookViewId="0">
      <selection activeCell="B3" activeCellId="2" sqref="G17:K17 B17:E17 B3:K3"/>
    </sheetView>
  </sheetViews>
  <sheetFormatPr defaultColWidth="9.33203125" defaultRowHeight="14.4" x14ac:dyDescent="0.3"/>
  <cols>
    <col min="1" max="1" width="9.6640625" style="21" customWidth="1"/>
    <col min="2" max="2" width="15.33203125" style="86" customWidth="1"/>
    <col min="3" max="3" width="52.5546875" style="21" customWidth="1"/>
    <col min="4" max="4" width="15.6640625" style="21" customWidth="1"/>
    <col min="5" max="5" width="15.5546875" style="87" bestFit="1" customWidth="1"/>
    <col min="6" max="6" width="14.6640625" style="87" customWidth="1"/>
    <col min="7" max="7" width="14.33203125" style="87" customWidth="1"/>
    <col min="8" max="8" width="16.6640625" style="87" bestFit="1" customWidth="1"/>
    <col min="9" max="10" width="14.33203125" style="87" customWidth="1"/>
    <col min="11" max="11" width="19.33203125" style="87" customWidth="1"/>
    <col min="12" max="12" width="10.6640625" style="21" customWidth="1"/>
    <col min="13" max="16384" width="9.33203125" style="21"/>
  </cols>
  <sheetData>
    <row r="1" spans="1:15" ht="37.5" customHeight="1" thickBot="1" x14ac:dyDescent="0.35">
      <c r="A1" s="277" t="str">
        <f>+Estimate!A1</f>
        <v>PROJECT NAME: CITY OF VINELAND ENGINEERING/PUBLIC WORKS
DATE: 06/10/2024</v>
      </c>
      <c r="B1" s="278"/>
      <c r="C1" s="278"/>
      <c r="D1" s="278"/>
      <c r="E1" s="278"/>
      <c r="F1" s="278"/>
      <c r="G1" s="278"/>
      <c r="H1" s="278"/>
      <c r="I1" s="278"/>
      <c r="J1" s="278"/>
      <c r="K1" s="278"/>
      <c r="L1" s="279"/>
    </row>
    <row r="2" spans="1:15" ht="15" thickBot="1" x14ac:dyDescent="0.35">
      <c r="A2" s="85"/>
      <c r="L2" s="88"/>
    </row>
    <row r="3" spans="1:15" ht="30" customHeight="1" thickBot="1" x14ac:dyDescent="0.35">
      <c r="A3" s="85"/>
      <c r="B3" s="345" t="s">
        <v>67</v>
      </c>
      <c r="C3" s="346"/>
      <c r="D3" s="346"/>
      <c r="E3" s="346"/>
      <c r="F3" s="346"/>
      <c r="G3" s="346"/>
      <c r="H3" s="346"/>
      <c r="I3" s="346"/>
      <c r="J3" s="346"/>
      <c r="K3" s="347"/>
      <c r="L3" s="88"/>
    </row>
    <row r="4" spans="1:15" ht="27.75" customHeight="1" thickBot="1" x14ac:dyDescent="0.35">
      <c r="A4" s="85"/>
      <c r="B4" s="99" t="s">
        <v>35</v>
      </c>
      <c r="C4" s="100" t="s">
        <v>1</v>
      </c>
      <c r="D4" s="101" t="s">
        <v>58</v>
      </c>
      <c r="E4" s="102" t="s">
        <v>59</v>
      </c>
      <c r="F4" s="102" t="s">
        <v>60</v>
      </c>
      <c r="G4" s="102" t="s">
        <v>61</v>
      </c>
      <c r="H4" s="102" t="s">
        <v>62</v>
      </c>
      <c r="I4" s="102" t="s">
        <v>63</v>
      </c>
      <c r="J4" s="102" t="s">
        <v>64</v>
      </c>
      <c r="K4" s="103" t="s">
        <v>65</v>
      </c>
      <c r="L4" s="88"/>
    </row>
    <row r="5" spans="1:15" ht="25.2" customHeight="1" x14ac:dyDescent="0.3">
      <c r="A5" s="85"/>
      <c r="B5" s="71">
        <v>1</v>
      </c>
      <c r="C5" s="72" t="s">
        <v>18</v>
      </c>
      <c r="D5" s="132">
        <v>0</v>
      </c>
      <c r="E5" s="105">
        <v>0</v>
      </c>
      <c r="F5" s="105">
        <v>0</v>
      </c>
      <c r="G5" s="105">
        <v>0</v>
      </c>
      <c r="H5" s="105">
        <v>0</v>
      </c>
      <c r="I5" s="105">
        <v>0</v>
      </c>
      <c r="J5" s="105">
        <v>0</v>
      </c>
      <c r="K5" s="105">
        <v>0</v>
      </c>
      <c r="L5" s="88"/>
    </row>
    <row r="6" spans="1:15" ht="25.2" customHeight="1" x14ac:dyDescent="0.3">
      <c r="A6" s="85"/>
      <c r="B6" s="17">
        <v>2</v>
      </c>
      <c r="C6" s="4" t="s">
        <v>26</v>
      </c>
      <c r="D6" s="106">
        <v>0</v>
      </c>
      <c r="E6" s="105">
        <v>0</v>
      </c>
      <c r="F6" s="105">
        <v>0</v>
      </c>
      <c r="G6" s="105">
        <v>0</v>
      </c>
      <c r="H6" s="105">
        <v>0</v>
      </c>
      <c r="I6" s="105">
        <v>0</v>
      </c>
      <c r="J6" s="105">
        <v>0</v>
      </c>
      <c r="K6" s="105">
        <v>0</v>
      </c>
      <c r="L6" s="88"/>
      <c r="M6" s="87"/>
      <c r="N6" s="87"/>
      <c r="O6" s="87"/>
    </row>
    <row r="7" spans="1:15" ht="25.2" customHeight="1" x14ac:dyDescent="0.3">
      <c r="A7" s="85"/>
      <c r="B7" s="17">
        <v>3</v>
      </c>
      <c r="C7" s="4" t="s">
        <v>21</v>
      </c>
      <c r="D7" s="106">
        <v>0</v>
      </c>
      <c r="E7" s="105">
        <v>0</v>
      </c>
      <c r="F7" s="105">
        <v>0</v>
      </c>
      <c r="G7" s="105">
        <v>0</v>
      </c>
      <c r="H7" s="105">
        <v>0</v>
      </c>
      <c r="I7" s="105">
        <v>0</v>
      </c>
      <c r="J7" s="105">
        <v>0</v>
      </c>
      <c r="K7" s="105">
        <v>0</v>
      </c>
      <c r="L7" s="88"/>
      <c r="M7" s="87"/>
      <c r="N7" s="87"/>
      <c r="O7" s="87"/>
    </row>
    <row r="8" spans="1:15" ht="25.2" customHeight="1" x14ac:dyDescent="0.3">
      <c r="A8" s="85"/>
      <c r="B8" s="17">
        <v>4</v>
      </c>
      <c r="C8" s="4" t="s">
        <v>22</v>
      </c>
      <c r="D8" s="106">
        <v>0</v>
      </c>
      <c r="E8" s="105">
        <v>0</v>
      </c>
      <c r="F8" s="105">
        <v>0</v>
      </c>
      <c r="G8" s="105">
        <v>0</v>
      </c>
      <c r="H8" s="105">
        <v>0</v>
      </c>
      <c r="I8" s="105">
        <v>0</v>
      </c>
      <c r="J8" s="105">
        <v>0</v>
      </c>
      <c r="K8" s="105">
        <v>0</v>
      </c>
      <c r="L8" s="88"/>
      <c r="M8" s="87"/>
      <c r="N8" s="87"/>
      <c r="O8" s="87"/>
    </row>
    <row r="9" spans="1:15" ht="25.2" customHeight="1" x14ac:dyDescent="0.3">
      <c r="A9" s="85"/>
      <c r="B9" s="17">
        <v>5</v>
      </c>
      <c r="C9" s="4" t="s">
        <v>25</v>
      </c>
      <c r="D9" s="106">
        <v>0</v>
      </c>
      <c r="E9" s="105">
        <v>0</v>
      </c>
      <c r="F9" s="105">
        <v>0</v>
      </c>
      <c r="G9" s="105">
        <v>0</v>
      </c>
      <c r="H9" s="105">
        <v>0</v>
      </c>
      <c r="I9" s="105">
        <v>0</v>
      </c>
      <c r="J9" s="105">
        <v>0</v>
      </c>
      <c r="K9" s="105">
        <v>0</v>
      </c>
      <c r="L9" s="88"/>
      <c r="M9" s="87"/>
      <c r="N9" s="87"/>
      <c r="O9" s="87"/>
    </row>
    <row r="10" spans="1:15" ht="25.2" customHeight="1" x14ac:dyDescent="0.3">
      <c r="A10" s="85"/>
      <c r="B10" s="17">
        <v>6</v>
      </c>
      <c r="C10" s="4" t="s">
        <v>91</v>
      </c>
      <c r="D10" s="106">
        <v>0</v>
      </c>
      <c r="E10" s="105">
        <v>0</v>
      </c>
      <c r="F10" s="105">
        <v>0</v>
      </c>
      <c r="G10" s="105">
        <v>0</v>
      </c>
      <c r="H10" s="105">
        <v>0</v>
      </c>
      <c r="I10" s="105">
        <v>0</v>
      </c>
      <c r="J10" s="105">
        <v>0</v>
      </c>
      <c r="K10" s="105">
        <v>0</v>
      </c>
      <c r="L10" s="88"/>
      <c r="M10" s="87"/>
      <c r="N10" s="87"/>
      <c r="O10" s="87"/>
    </row>
    <row r="11" spans="1:15" ht="25.2" customHeight="1" x14ac:dyDescent="0.3">
      <c r="A11" s="85"/>
      <c r="B11" s="17">
        <v>7</v>
      </c>
      <c r="C11" s="4" t="s">
        <v>166</v>
      </c>
      <c r="D11" s="106">
        <v>0</v>
      </c>
      <c r="E11" s="105">
        <v>0</v>
      </c>
      <c r="F11" s="105">
        <v>0</v>
      </c>
      <c r="G11" s="105">
        <v>0</v>
      </c>
      <c r="H11" s="105">
        <v>0</v>
      </c>
      <c r="I11" s="105">
        <v>0</v>
      </c>
      <c r="J11" s="105">
        <v>0</v>
      </c>
      <c r="K11" s="105">
        <v>0</v>
      </c>
      <c r="L11" s="88"/>
      <c r="M11" s="87"/>
      <c r="N11" s="87"/>
      <c r="O11" s="87"/>
    </row>
    <row r="12" spans="1:15" ht="25.2" customHeight="1" x14ac:dyDescent="0.3">
      <c r="A12" s="85"/>
      <c r="B12" s="17">
        <v>8</v>
      </c>
      <c r="C12" s="4" t="s">
        <v>94</v>
      </c>
      <c r="D12" s="106">
        <v>0</v>
      </c>
      <c r="E12" s="105">
        <v>0</v>
      </c>
      <c r="F12" s="105">
        <v>0</v>
      </c>
      <c r="G12" s="105">
        <v>0</v>
      </c>
      <c r="H12" s="105">
        <v>0</v>
      </c>
      <c r="I12" s="105">
        <v>0</v>
      </c>
      <c r="J12" s="105">
        <v>0</v>
      </c>
      <c r="K12" s="105">
        <v>0</v>
      </c>
      <c r="L12" s="88"/>
      <c r="M12" s="87"/>
      <c r="N12" s="87"/>
      <c r="O12" s="87"/>
    </row>
    <row r="13" spans="1:15" ht="20.100000000000001" customHeight="1" x14ac:dyDescent="0.3">
      <c r="A13" s="85"/>
      <c r="B13" s="17"/>
      <c r="C13" s="4"/>
      <c r="D13" s="106"/>
      <c r="E13" s="5"/>
      <c r="F13" s="5"/>
      <c r="G13" s="5"/>
      <c r="H13" s="5"/>
      <c r="I13" s="5"/>
      <c r="J13" s="5"/>
      <c r="K13" s="107"/>
      <c r="L13" s="88"/>
      <c r="M13" s="87"/>
      <c r="N13" s="87"/>
      <c r="O13" s="87"/>
    </row>
    <row r="14" spans="1:15" ht="20.100000000000001" customHeight="1" x14ac:dyDescent="0.3">
      <c r="A14" s="85"/>
      <c r="B14" s="90"/>
      <c r="C14" s="104" t="s">
        <v>66</v>
      </c>
      <c r="D14" s="108">
        <f>SUM(D5:D13)</f>
        <v>0</v>
      </c>
      <c r="E14" s="108">
        <f t="shared" ref="E14:K14" si="0">SUM(E5:E13)</f>
        <v>0</v>
      </c>
      <c r="F14" s="108">
        <f t="shared" si="0"/>
        <v>0</v>
      </c>
      <c r="G14" s="108">
        <f t="shared" si="0"/>
        <v>0</v>
      </c>
      <c r="H14" s="108">
        <f t="shared" si="0"/>
        <v>0</v>
      </c>
      <c r="I14" s="108">
        <f t="shared" si="0"/>
        <v>0</v>
      </c>
      <c r="J14" s="108">
        <f t="shared" si="0"/>
        <v>0</v>
      </c>
      <c r="K14" s="109">
        <f t="shared" si="0"/>
        <v>0</v>
      </c>
      <c r="L14" s="88"/>
      <c r="M14" s="87"/>
      <c r="N14" s="87"/>
      <c r="O14" s="87"/>
    </row>
    <row r="15" spans="1:15" ht="20.100000000000001" customHeight="1" thickBot="1" x14ac:dyDescent="0.35">
      <c r="A15" s="85"/>
      <c r="B15" s="92"/>
      <c r="C15" s="93"/>
      <c r="D15" s="110"/>
      <c r="E15" s="110"/>
      <c r="F15" s="110"/>
      <c r="G15" s="110"/>
      <c r="H15" s="110"/>
      <c r="I15" s="110"/>
      <c r="J15" s="110"/>
      <c r="K15" s="111"/>
      <c r="L15" s="88"/>
    </row>
    <row r="16" spans="1:15" ht="15" thickBot="1" x14ac:dyDescent="0.35">
      <c r="A16" s="85"/>
      <c r="L16" s="88"/>
    </row>
    <row r="17" spans="1:15" ht="30" customHeight="1" thickBot="1" x14ac:dyDescent="0.35">
      <c r="A17" s="85"/>
      <c r="B17" s="334" t="s">
        <v>57</v>
      </c>
      <c r="C17" s="336"/>
      <c r="D17" s="336"/>
      <c r="E17" s="335"/>
      <c r="F17" s="21"/>
      <c r="G17" s="334" t="s">
        <v>89</v>
      </c>
      <c r="H17" s="336"/>
      <c r="I17" s="336"/>
      <c r="J17" s="336"/>
      <c r="K17" s="335"/>
      <c r="L17" s="88"/>
    </row>
    <row r="18" spans="1:15" ht="25.2" customHeight="1" thickBot="1" x14ac:dyDescent="0.35">
      <c r="A18" s="85"/>
      <c r="B18" s="89">
        <v>1</v>
      </c>
      <c r="C18" s="113" t="s">
        <v>68</v>
      </c>
      <c r="D18" s="117"/>
      <c r="E18" s="114">
        <f>D14</f>
        <v>0</v>
      </c>
      <c r="F18" s="21"/>
      <c r="G18" s="71">
        <v>1</v>
      </c>
      <c r="H18" s="280" t="s">
        <v>85</v>
      </c>
      <c r="I18" s="280"/>
      <c r="J18" s="280"/>
      <c r="K18" s="135">
        <f>+Estimate!N401</f>
        <v>0.45</v>
      </c>
      <c r="L18" s="88"/>
    </row>
    <row r="19" spans="1:15" ht="25.2" customHeight="1" thickBot="1" x14ac:dyDescent="0.35">
      <c r="A19" s="85"/>
      <c r="B19" s="17"/>
      <c r="C19" s="116" t="s">
        <v>70</v>
      </c>
      <c r="D19" s="206">
        <v>6.6250000000000003E-2</v>
      </c>
      <c r="E19" s="118">
        <f>E18*D19</f>
        <v>0</v>
      </c>
      <c r="F19" s="21"/>
      <c r="G19" s="17">
        <v>2</v>
      </c>
      <c r="H19" s="286" t="s">
        <v>86</v>
      </c>
      <c r="I19" s="286"/>
      <c r="J19" s="286"/>
      <c r="K19" s="127">
        <f>K18/8</f>
        <v>5.6250000000000001E-2</v>
      </c>
      <c r="L19" s="88"/>
    </row>
    <row r="20" spans="1:15" ht="25.2" customHeight="1" x14ac:dyDescent="0.3">
      <c r="A20" s="85"/>
      <c r="B20" s="17"/>
      <c r="C20" s="18" t="s">
        <v>76</v>
      </c>
      <c r="D20" s="122"/>
      <c r="E20" s="144">
        <v>0</v>
      </c>
      <c r="F20" s="21"/>
      <c r="G20" s="17">
        <v>3</v>
      </c>
      <c r="H20" s="286" t="s">
        <v>80</v>
      </c>
      <c r="I20" s="286"/>
      <c r="J20" s="286"/>
      <c r="K20" s="127">
        <f>J21+J22+J23</f>
        <v>5</v>
      </c>
      <c r="L20" s="88"/>
    </row>
    <row r="21" spans="1:15" ht="25.2" customHeight="1" thickBot="1" x14ac:dyDescent="0.35">
      <c r="A21" s="85"/>
      <c r="B21" s="17">
        <v>2</v>
      </c>
      <c r="C21" s="115" t="s">
        <v>69</v>
      </c>
      <c r="D21" s="119"/>
      <c r="E21" s="91">
        <f>E14</f>
        <v>0</v>
      </c>
      <c r="F21" s="21"/>
      <c r="G21" s="17">
        <v>4</v>
      </c>
      <c r="H21" s="286" t="s">
        <v>82</v>
      </c>
      <c r="I21" s="286"/>
      <c r="J21" s="125">
        <v>3</v>
      </c>
      <c r="K21" s="126">
        <v>135</v>
      </c>
      <c r="L21" s="88"/>
      <c r="M21" s="87"/>
      <c r="N21" s="87"/>
      <c r="O21" s="87"/>
    </row>
    <row r="22" spans="1:15" ht="25.2" customHeight="1" thickBot="1" x14ac:dyDescent="0.35">
      <c r="A22" s="85"/>
      <c r="B22" s="17"/>
      <c r="C22" s="116" t="s">
        <v>61</v>
      </c>
      <c r="D22" s="121"/>
      <c r="E22" s="118">
        <f>E21*D22</f>
        <v>0</v>
      </c>
      <c r="F22" s="21"/>
      <c r="G22" s="17">
        <v>5</v>
      </c>
      <c r="H22" s="286" t="s">
        <v>83</v>
      </c>
      <c r="I22" s="286"/>
      <c r="J22" s="125">
        <v>1</v>
      </c>
      <c r="K22" s="126">
        <v>142</v>
      </c>
      <c r="L22" s="88"/>
      <c r="M22" s="87"/>
      <c r="N22" s="87"/>
      <c r="O22" s="87"/>
    </row>
    <row r="23" spans="1:15" ht="25.2" customHeight="1" thickBot="1" x14ac:dyDescent="0.35">
      <c r="A23" s="85"/>
      <c r="B23" s="17">
        <v>3</v>
      </c>
      <c r="C23" s="115" t="s">
        <v>62</v>
      </c>
      <c r="D23" s="119"/>
      <c r="E23" s="91">
        <f>SUM(E18:E22)</f>
        <v>0</v>
      </c>
      <c r="F23" s="21"/>
      <c r="G23" s="17">
        <v>6</v>
      </c>
      <c r="H23" s="286" t="s">
        <v>84</v>
      </c>
      <c r="I23" s="286"/>
      <c r="J23" s="125">
        <v>1</v>
      </c>
      <c r="K23" s="126">
        <v>61</v>
      </c>
      <c r="L23" s="88"/>
      <c r="M23" s="87"/>
      <c r="N23" s="87"/>
      <c r="O23" s="87"/>
    </row>
    <row r="24" spans="1:15" ht="25.2" customHeight="1" thickBot="1" x14ac:dyDescent="0.35">
      <c r="A24" s="85"/>
      <c r="B24" s="17"/>
      <c r="C24" s="116" t="s">
        <v>71</v>
      </c>
      <c r="D24" s="143">
        <v>0.1</v>
      </c>
      <c r="E24" s="118">
        <f>E23*D24</f>
        <v>0</v>
      </c>
      <c r="F24" s="21"/>
      <c r="G24" s="17">
        <v>7</v>
      </c>
      <c r="H24" s="286" t="s">
        <v>42</v>
      </c>
      <c r="I24" s="286"/>
      <c r="J24" s="286"/>
      <c r="K24" s="126">
        <f>(K21*J21/K20)+(K22*J22/K20)+(K23*J23/K20)</f>
        <v>121.60000000000001</v>
      </c>
      <c r="L24" s="88"/>
      <c r="M24" s="87"/>
      <c r="N24" s="87"/>
      <c r="O24" s="87"/>
    </row>
    <row r="25" spans="1:15" ht="25.2" customHeight="1" thickBot="1" x14ac:dyDescent="0.35">
      <c r="A25" s="85"/>
      <c r="B25" s="17"/>
      <c r="C25" s="116" t="s">
        <v>78</v>
      </c>
      <c r="D25" s="143">
        <v>0.1</v>
      </c>
      <c r="E25" s="118">
        <f>E23*D25</f>
        <v>0</v>
      </c>
      <c r="F25" s="21"/>
      <c r="G25" s="92">
        <v>8</v>
      </c>
      <c r="H25" s="285" t="s">
        <v>87</v>
      </c>
      <c r="I25" s="285"/>
      <c r="J25" s="285"/>
      <c r="K25" s="111" t="s">
        <v>88</v>
      </c>
      <c r="L25" s="88"/>
      <c r="M25" s="87"/>
      <c r="N25" s="87"/>
      <c r="O25" s="87"/>
    </row>
    <row r="26" spans="1:15" ht="25.2" customHeight="1" thickBot="1" x14ac:dyDescent="0.35">
      <c r="A26" s="85"/>
      <c r="B26" s="17">
        <v>4</v>
      </c>
      <c r="C26" s="115" t="s">
        <v>77</v>
      </c>
      <c r="D26" s="120"/>
      <c r="E26" s="91">
        <f>SUM(E23:E25)</f>
        <v>0</v>
      </c>
      <c r="F26" s="21"/>
      <c r="G26" s="86"/>
      <c r="H26" s="129"/>
      <c r="I26" s="130"/>
      <c r="J26" s="131"/>
      <c r="K26" s="21"/>
      <c r="L26" s="88"/>
      <c r="M26" s="87"/>
      <c r="N26" s="87"/>
      <c r="O26" s="87"/>
    </row>
    <row r="27" spans="1:15" ht="25.2" customHeight="1" thickBot="1" x14ac:dyDescent="0.35">
      <c r="A27" s="85"/>
      <c r="B27" s="17"/>
      <c r="C27" s="116" t="s">
        <v>72</v>
      </c>
      <c r="D27" s="121"/>
      <c r="E27" s="118">
        <f>D27*E26</f>
        <v>0</v>
      </c>
      <c r="F27" s="21"/>
      <c r="G27" s="145"/>
      <c r="H27" s="282" t="s">
        <v>90</v>
      </c>
      <c r="I27" s="283"/>
      <c r="J27" s="283"/>
      <c r="K27" s="284"/>
      <c r="L27" s="88"/>
      <c r="M27" s="87"/>
      <c r="N27" s="87"/>
      <c r="O27" s="87"/>
    </row>
    <row r="28" spans="1:15" ht="25.2" customHeight="1" x14ac:dyDescent="0.3">
      <c r="A28" s="85"/>
      <c r="B28" s="17"/>
      <c r="C28" s="18" t="s">
        <v>73</v>
      </c>
      <c r="D28" s="123"/>
      <c r="E28" s="144">
        <v>0</v>
      </c>
      <c r="F28" s="21"/>
      <c r="G28" s="86"/>
      <c r="H28" s="21"/>
      <c r="I28" s="130"/>
      <c r="J28" s="21"/>
      <c r="K28" s="21"/>
      <c r="L28" s="88"/>
      <c r="M28" s="87"/>
      <c r="N28" s="87"/>
      <c r="O28" s="87"/>
    </row>
    <row r="29" spans="1:15" ht="25.2" customHeight="1" x14ac:dyDescent="0.3">
      <c r="A29" s="85"/>
      <c r="B29" s="17"/>
      <c r="C29" s="18" t="s">
        <v>81</v>
      </c>
      <c r="D29" s="123"/>
      <c r="E29" s="144">
        <v>0</v>
      </c>
      <c r="F29" s="21"/>
      <c r="G29" s="86"/>
      <c r="H29" s="21"/>
      <c r="I29" s="130"/>
      <c r="J29" s="21"/>
      <c r="K29" s="21"/>
      <c r="L29" s="88"/>
      <c r="M29" s="87"/>
      <c r="N29" s="87"/>
      <c r="O29" s="87"/>
    </row>
    <row r="30" spans="1:15" ht="25.2" customHeight="1" thickBot="1" x14ac:dyDescent="0.35">
      <c r="A30" s="85"/>
      <c r="B30" s="17"/>
      <c r="C30" s="18" t="s">
        <v>74</v>
      </c>
      <c r="D30" s="124"/>
      <c r="E30" s="144">
        <v>0</v>
      </c>
      <c r="F30" s="21"/>
      <c r="G30" s="86"/>
      <c r="H30" s="21"/>
      <c r="I30" s="130"/>
      <c r="J30" s="21"/>
      <c r="K30" s="21"/>
      <c r="L30" s="88"/>
      <c r="M30" s="87"/>
      <c r="N30" s="87"/>
      <c r="O30" s="87"/>
    </row>
    <row r="31" spans="1:15" ht="25.2" customHeight="1" thickBot="1" x14ac:dyDescent="0.35">
      <c r="A31" s="85"/>
      <c r="B31" s="17"/>
      <c r="C31" s="116" t="s">
        <v>75</v>
      </c>
      <c r="D31" s="121"/>
      <c r="E31" s="118">
        <f>D31*E26</f>
        <v>0</v>
      </c>
      <c r="F31" s="21"/>
      <c r="G31" s="86"/>
      <c r="H31" s="21"/>
      <c r="I31" s="128"/>
      <c r="K31" s="21"/>
      <c r="L31" s="88"/>
      <c r="M31" s="87"/>
      <c r="N31" s="87"/>
      <c r="O31" s="87"/>
    </row>
    <row r="32" spans="1:15" ht="25.2" customHeight="1" thickBot="1" x14ac:dyDescent="0.35">
      <c r="A32" s="85"/>
      <c r="B32" s="136"/>
      <c r="C32" s="137"/>
      <c r="D32" s="138"/>
      <c r="E32" s="139"/>
      <c r="F32" s="21"/>
      <c r="G32" s="86"/>
      <c r="H32" s="21"/>
      <c r="I32" s="112"/>
      <c r="J32" s="21"/>
      <c r="K32" s="21"/>
      <c r="L32" s="88"/>
      <c r="M32" s="87"/>
      <c r="N32" s="87"/>
      <c r="O32" s="87"/>
    </row>
    <row r="33" spans="1:15" ht="25.2" customHeight="1" thickBot="1" x14ac:dyDescent="0.35">
      <c r="A33" s="85"/>
      <c r="B33" s="140">
        <v>5</v>
      </c>
      <c r="C33" s="141" t="s">
        <v>79</v>
      </c>
      <c r="D33" s="142"/>
      <c r="E33" s="165">
        <f>SUM(E26:E32)</f>
        <v>0</v>
      </c>
      <c r="F33" s="21"/>
      <c r="G33" s="86"/>
      <c r="H33" s="129"/>
      <c r="I33" s="21"/>
      <c r="K33" s="21"/>
      <c r="L33" s="88"/>
      <c r="M33" s="87"/>
      <c r="N33" s="87"/>
      <c r="O33" s="87"/>
    </row>
    <row r="34" spans="1:15" x14ac:dyDescent="0.3">
      <c r="A34" s="85"/>
      <c r="B34" s="21"/>
      <c r="E34" s="21"/>
      <c r="F34" s="21"/>
      <c r="G34" s="21"/>
      <c r="H34" s="21"/>
      <c r="I34" s="21"/>
      <c r="J34" s="21"/>
      <c r="K34" s="21"/>
      <c r="L34" s="88"/>
    </row>
    <row r="35" spans="1:15" ht="15" thickBot="1" x14ac:dyDescent="0.35">
      <c r="A35" s="94"/>
      <c r="B35" s="95"/>
      <c r="C35" s="96"/>
      <c r="D35" s="96"/>
      <c r="E35" s="97"/>
      <c r="F35" s="97"/>
      <c r="G35" s="97"/>
      <c r="H35" s="97"/>
      <c r="I35" s="97"/>
      <c r="J35" s="97"/>
      <c r="K35" s="97"/>
      <c r="L35" s="98"/>
    </row>
    <row r="36" spans="1:15" x14ac:dyDescent="0.3">
      <c r="A36" s="146"/>
      <c r="B36" s="147"/>
      <c r="C36" s="148"/>
      <c r="D36" s="148"/>
      <c r="E36" s="149"/>
      <c r="F36" s="149"/>
      <c r="G36" s="149"/>
      <c r="H36" s="149"/>
      <c r="I36" s="149"/>
      <c r="J36" s="149"/>
      <c r="K36" s="149"/>
      <c r="L36" s="150"/>
    </row>
    <row r="37" spans="1:15" ht="60" customHeight="1" x14ac:dyDescent="0.3">
      <c r="A37" s="85"/>
      <c r="B37" s="281" t="s">
        <v>101</v>
      </c>
      <c r="C37" s="281"/>
      <c r="D37" s="281"/>
      <c r="E37" s="281"/>
      <c r="F37" s="281"/>
      <c r="G37" s="281"/>
      <c r="H37" s="281"/>
      <c r="I37" s="281"/>
      <c r="J37" s="281"/>
      <c r="K37" s="281"/>
      <c r="L37" s="88"/>
    </row>
    <row r="38" spans="1:15" ht="15" thickBot="1" x14ac:dyDescent="0.35">
      <c r="A38" s="94"/>
      <c r="B38" s="95"/>
      <c r="C38" s="96"/>
      <c r="D38" s="96"/>
      <c r="E38" s="97"/>
      <c r="F38" s="97"/>
      <c r="G38" s="97"/>
      <c r="H38" s="97"/>
      <c r="I38" s="97"/>
      <c r="J38" s="97"/>
      <c r="K38" s="97"/>
      <c r="L38" s="98"/>
    </row>
  </sheetData>
  <mergeCells count="14">
    <mergeCell ref="B37:K37"/>
    <mergeCell ref="H27:K27"/>
    <mergeCell ref="H25:J25"/>
    <mergeCell ref="H19:J19"/>
    <mergeCell ref="H20:J20"/>
    <mergeCell ref="H24:J24"/>
    <mergeCell ref="H21:I21"/>
    <mergeCell ref="H22:I22"/>
    <mergeCell ref="H23:I23"/>
    <mergeCell ref="A1:L1"/>
    <mergeCell ref="B3:K3"/>
    <mergeCell ref="B17:E17"/>
    <mergeCell ref="G17:K17"/>
    <mergeCell ref="H18:J18"/>
  </mergeCells>
  <printOptions horizontalCentered="1"/>
  <pageMargins left="0.70866141732283472" right="0.70866141732283472" top="0.74803149606299213" bottom="0.74803149606299213" header="0.31496062992125984" footer="0.31496062992125984"/>
  <pageSetup paperSize="9" scale="39" orientation="portrait" r:id="rId1"/>
  <ignoredErrors>
    <ignoredError sqref="E22:E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S436"/>
  <sheetViews>
    <sheetView tabSelected="1" view="pageBreakPreview" zoomScale="80" zoomScaleNormal="85" zoomScaleSheetLayoutView="80" workbookViewId="0">
      <pane ySplit="3" topLeftCell="A4" activePane="bottomLeft" state="frozen"/>
      <selection pane="bottomLeft" activeCell="D364" activeCellId="4" sqref="K2:O2 D100:J100 D235:J235 D282:J282 D364:J364"/>
    </sheetView>
  </sheetViews>
  <sheetFormatPr defaultColWidth="8.6640625" defaultRowHeight="14.4" x14ac:dyDescent="0.3"/>
  <cols>
    <col min="1" max="1" width="5.6640625" style="11" customWidth="1"/>
    <col min="2" max="2" width="11.6640625" style="63" bestFit="1" customWidth="1"/>
    <col min="3" max="3" width="14.6640625" style="11" bestFit="1" customWidth="1"/>
    <col min="4" max="4" width="65.6640625" style="64" customWidth="1"/>
    <col min="5" max="5" width="10.6640625" style="82" customWidth="1"/>
    <col min="6" max="6" width="10.6640625" style="63" customWidth="1"/>
    <col min="7" max="7" width="11.6640625" style="82" customWidth="1"/>
    <col min="8" max="8" width="11.6640625" style="63" customWidth="1"/>
    <col min="9" max="9" width="15.33203125" style="236" bestFit="1" customWidth="1"/>
    <col min="10" max="10" width="12.6640625" style="236" customWidth="1"/>
    <col min="11" max="11" width="14.5546875" style="236" customWidth="1"/>
    <col min="12" max="12" width="14.33203125" style="272" bestFit="1" customWidth="1"/>
    <col min="13" max="13" width="13.5546875" style="272" customWidth="1"/>
    <col min="14" max="14" width="12.6640625" style="236" customWidth="1"/>
    <col min="15" max="15" width="12.6640625" style="257" customWidth="1"/>
    <col min="16" max="16" width="15.33203125" style="70" customWidth="1"/>
    <col min="17" max="17" width="12.33203125" style="11" bestFit="1" customWidth="1"/>
    <col min="18" max="18" width="8.6640625" style="11"/>
    <col min="19" max="19" width="14.5546875" style="11" bestFit="1" customWidth="1"/>
    <col min="20" max="16384" width="8.6640625" style="11"/>
  </cols>
  <sheetData>
    <row r="1" spans="1:16" ht="50.1" customHeight="1" thickBot="1" x14ac:dyDescent="0.35">
      <c r="A1" s="294" t="s">
        <v>340</v>
      </c>
      <c r="B1" s="295"/>
      <c r="C1" s="295"/>
      <c r="D1" s="295"/>
      <c r="E1" s="295"/>
      <c r="F1" s="295"/>
      <c r="G1" s="295"/>
      <c r="H1" s="295"/>
      <c r="I1" s="295"/>
      <c r="J1" s="295"/>
      <c r="K1" s="296"/>
      <c r="L1" s="334" t="s">
        <v>29</v>
      </c>
      <c r="M1" s="335"/>
      <c r="N1" s="334">
        <f>'Bid Recap &amp; Summary'!E33</f>
        <v>0</v>
      </c>
      <c r="O1" s="335"/>
      <c r="P1" s="40"/>
    </row>
    <row r="2" spans="1:16" ht="27.75" customHeight="1" thickBot="1" x14ac:dyDescent="0.35">
      <c r="A2" s="162"/>
      <c r="B2" s="163"/>
      <c r="C2" s="163"/>
      <c r="D2" s="163"/>
      <c r="E2" s="75"/>
      <c r="F2" s="163"/>
      <c r="G2" s="75"/>
      <c r="H2" s="163"/>
      <c r="I2" s="209"/>
      <c r="J2" s="209"/>
      <c r="K2" s="341" t="s">
        <v>342</v>
      </c>
      <c r="L2" s="342"/>
      <c r="M2" s="342"/>
      <c r="N2" s="342"/>
      <c r="O2" s="343"/>
      <c r="P2" s="40"/>
    </row>
    <row r="3" spans="1:16" ht="50.1" customHeight="1" thickBot="1" x14ac:dyDescent="0.35">
      <c r="A3" s="16" t="s">
        <v>0</v>
      </c>
      <c r="B3" s="16" t="s">
        <v>32</v>
      </c>
      <c r="C3" s="28" t="s">
        <v>33</v>
      </c>
      <c r="D3" s="16" t="s">
        <v>1</v>
      </c>
      <c r="E3" s="76" t="s">
        <v>2</v>
      </c>
      <c r="F3" s="16" t="s">
        <v>3</v>
      </c>
      <c r="G3" s="76" t="s">
        <v>4</v>
      </c>
      <c r="H3" s="16" t="s">
        <v>5</v>
      </c>
      <c r="I3" s="210" t="s">
        <v>31</v>
      </c>
      <c r="J3" s="210" t="s">
        <v>6</v>
      </c>
      <c r="K3" s="210" t="s">
        <v>43</v>
      </c>
      <c r="L3" s="260" t="s">
        <v>15</v>
      </c>
      <c r="M3" s="260" t="s">
        <v>16</v>
      </c>
      <c r="N3" s="210" t="s">
        <v>7</v>
      </c>
      <c r="O3" s="245" t="s">
        <v>28</v>
      </c>
      <c r="P3" s="48"/>
    </row>
    <row r="4" spans="1:16" ht="30" customHeight="1" thickBot="1" x14ac:dyDescent="0.35">
      <c r="A4" s="334" t="s">
        <v>18</v>
      </c>
      <c r="B4" s="336"/>
      <c r="C4" s="336"/>
      <c r="D4" s="336"/>
      <c r="E4" s="336"/>
      <c r="F4" s="336"/>
      <c r="G4" s="336"/>
      <c r="H4" s="335"/>
      <c r="I4" s="211"/>
      <c r="J4" s="212"/>
      <c r="K4" s="337">
        <f>'Bid Recap &amp; Summary'!K24</f>
        <v>121.60000000000001</v>
      </c>
      <c r="L4" s="261"/>
      <c r="M4" s="262"/>
      <c r="N4" s="212"/>
      <c r="O4" s="246"/>
      <c r="P4" s="49"/>
    </row>
    <row r="5" spans="1:16" ht="20.100000000000001" customHeight="1" thickBot="1" x14ac:dyDescent="0.35">
      <c r="A5" s="289" t="s">
        <v>8</v>
      </c>
      <c r="B5" s="290"/>
      <c r="C5" s="290"/>
      <c r="D5" s="291"/>
      <c r="E5" s="45"/>
      <c r="F5" s="1"/>
      <c r="G5" s="47"/>
      <c r="H5" s="2"/>
      <c r="I5" s="213"/>
      <c r="J5" s="214"/>
      <c r="K5" s="215"/>
      <c r="L5" s="263"/>
      <c r="M5" s="263"/>
      <c r="N5" s="216"/>
      <c r="O5" s="247"/>
      <c r="P5" s="41"/>
    </row>
    <row r="6" spans="1:16" s="21" customFormat="1" x14ac:dyDescent="0.3">
      <c r="A6" s="22">
        <v>1</v>
      </c>
      <c r="B6" s="8" t="s">
        <v>236</v>
      </c>
      <c r="C6" s="8"/>
      <c r="D6" s="18" t="s">
        <v>263</v>
      </c>
      <c r="E6" s="42">
        <v>146</v>
      </c>
      <c r="F6" s="1">
        <v>0.1</v>
      </c>
      <c r="G6" s="47">
        <f t="shared" ref="G6:G16" si="0">E6+(E6*F6)</f>
        <v>160.6</v>
      </c>
      <c r="H6" s="3" t="s">
        <v>9</v>
      </c>
      <c r="I6" s="196">
        <v>0</v>
      </c>
      <c r="J6" s="195">
        <f t="shared" ref="J6:J16" si="1">I6*G6</f>
        <v>0</v>
      </c>
      <c r="K6" s="196">
        <f t="shared" ref="K6:K21" si="2">$K$4</f>
        <v>121.60000000000001</v>
      </c>
      <c r="L6" s="191"/>
      <c r="M6" s="191">
        <f t="shared" ref="M6:M16" si="3">L6*G6</f>
        <v>0</v>
      </c>
      <c r="N6" s="195">
        <f t="shared" ref="N6:N16" si="4">M6*K6</f>
        <v>0</v>
      </c>
      <c r="O6" s="248">
        <f t="shared" ref="O6:O16" si="5">N6+J6</f>
        <v>0</v>
      </c>
      <c r="P6" s="51"/>
    </row>
    <row r="7" spans="1:16" x14ac:dyDescent="0.3">
      <c r="A7" s="22"/>
      <c r="B7" s="8" t="s">
        <v>236</v>
      </c>
      <c r="C7" s="8"/>
      <c r="D7" s="18" t="s">
        <v>264</v>
      </c>
      <c r="E7" s="42">
        <f>ROUNDUP(E6*3%,0)</f>
        <v>5</v>
      </c>
      <c r="F7" s="1">
        <v>0</v>
      </c>
      <c r="G7" s="47">
        <f t="shared" ref="G7:G15" si="6">E7+(E7*F7)</f>
        <v>5</v>
      </c>
      <c r="H7" s="3" t="s">
        <v>11</v>
      </c>
      <c r="I7" s="196">
        <v>0</v>
      </c>
      <c r="J7" s="195">
        <f t="shared" ref="J7:J15" si="7">I7*G7</f>
        <v>0</v>
      </c>
      <c r="K7" s="196">
        <f t="shared" ref="K7:K15" si="8">$K$4</f>
        <v>121.60000000000001</v>
      </c>
      <c r="L7" s="191"/>
      <c r="M7" s="191">
        <f t="shared" ref="M7:M15" si="9">L7*G7</f>
        <v>0</v>
      </c>
      <c r="N7" s="195">
        <f t="shared" ref="N7:N15" si="10">M7*K7</f>
        <v>0</v>
      </c>
      <c r="O7" s="248">
        <f t="shared" ref="O7:O15" si="11">N7+J7</f>
        <v>0</v>
      </c>
      <c r="P7" s="51"/>
    </row>
    <row r="8" spans="1:16" x14ac:dyDescent="0.3">
      <c r="A8" s="22"/>
      <c r="B8" s="8" t="s">
        <v>236</v>
      </c>
      <c r="C8" s="8"/>
      <c r="D8" s="18" t="s">
        <v>265</v>
      </c>
      <c r="E8" s="42">
        <f>ROUNDUP(E6*3%,0)</f>
        <v>5</v>
      </c>
      <c r="F8" s="1">
        <v>0</v>
      </c>
      <c r="G8" s="47">
        <f t="shared" si="6"/>
        <v>5</v>
      </c>
      <c r="H8" s="3" t="s">
        <v>11</v>
      </c>
      <c r="I8" s="196">
        <v>0</v>
      </c>
      <c r="J8" s="195">
        <f t="shared" si="7"/>
        <v>0</v>
      </c>
      <c r="K8" s="196">
        <f t="shared" si="8"/>
        <v>121.60000000000001</v>
      </c>
      <c r="L8" s="191"/>
      <c r="M8" s="191">
        <f t="shared" si="9"/>
        <v>0</v>
      </c>
      <c r="N8" s="195">
        <f t="shared" si="10"/>
        <v>0</v>
      </c>
      <c r="O8" s="248">
        <f t="shared" si="11"/>
        <v>0</v>
      </c>
      <c r="P8" s="51"/>
    </row>
    <row r="9" spans="1:16" x14ac:dyDescent="0.3">
      <c r="A9" s="22"/>
      <c r="B9" s="8" t="s">
        <v>236</v>
      </c>
      <c r="C9" s="8"/>
      <c r="D9" s="18" t="s">
        <v>266</v>
      </c>
      <c r="E9" s="42">
        <f>ROUNDUP(E6*4%*4,0)</f>
        <v>24</v>
      </c>
      <c r="F9" s="1">
        <v>0</v>
      </c>
      <c r="G9" s="47">
        <f t="shared" si="6"/>
        <v>24</v>
      </c>
      <c r="H9" s="3" t="s">
        <v>11</v>
      </c>
      <c r="I9" s="196">
        <v>0</v>
      </c>
      <c r="J9" s="195">
        <f t="shared" si="7"/>
        <v>0</v>
      </c>
      <c r="K9" s="196">
        <f t="shared" si="8"/>
        <v>121.60000000000001</v>
      </c>
      <c r="L9" s="191"/>
      <c r="M9" s="191">
        <f t="shared" si="9"/>
        <v>0</v>
      </c>
      <c r="N9" s="195">
        <f t="shared" si="10"/>
        <v>0</v>
      </c>
      <c r="O9" s="248">
        <f t="shared" si="11"/>
        <v>0</v>
      </c>
      <c r="P9" s="51"/>
    </row>
    <row r="10" spans="1:16" x14ac:dyDescent="0.3">
      <c r="A10" s="22"/>
      <c r="B10" s="8" t="s">
        <v>236</v>
      </c>
      <c r="C10" s="8"/>
      <c r="D10" s="18" t="s">
        <v>267</v>
      </c>
      <c r="E10" s="42">
        <f>ROUNDUP(E6*4%*2,0)</f>
        <v>12</v>
      </c>
      <c r="F10" s="1">
        <v>0</v>
      </c>
      <c r="G10" s="47">
        <f t="shared" si="6"/>
        <v>12</v>
      </c>
      <c r="H10" s="3" t="s">
        <v>11</v>
      </c>
      <c r="I10" s="196">
        <v>0</v>
      </c>
      <c r="J10" s="195">
        <f t="shared" si="7"/>
        <v>0</v>
      </c>
      <c r="K10" s="196">
        <f t="shared" si="8"/>
        <v>121.60000000000001</v>
      </c>
      <c r="L10" s="191"/>
      <c r="M10" s="191">
        <f t="shared" si="9"/>
        <v>0</v>
      </c>
      <c r="N10" s="195">
        <f t="shared" si="10"/>
        <v>0</v>
      </c>
      <c r="O10" s="248">
        <f t="shared" si="11"/>
        <v>0</v>
      </c>
      <c r="P10" s="51"/>
    </row>
    <row r="11" spans="1:16" x14ac:dyDescent="0.3">
      <c r="A11" s="22"/>
      <c r="B11" s="8" t="s">
        <v>236</v>
      </c>
      <c r="C11" s="8"/>
      <c r="D11" s="18" t="s">
        <v>268</v>
      </c>
      <c r="E11" s="42">
        <f>ROUNDUP(E6*4%,0)</f>
        <v>6</v>
      </c>
      <c r="F11" s="1">
        <v>0</v>
      </c>
      <c r="G11" s="47">
        <f t="shared" si="6"/>
        <v>6</v>
      </c>
      <c r="H11" s="3" t="s">
        <v>11</v>
      </c>
      <c r="I11" s="196">
        <v>0</v>
      </c>
      <c r="J11" s="195">
        <f t="shared" si="7"/>
        <v>0</v>
      </c>
      <c r="K11" s="196">
        <f t="shared" si="8"/>
        <v>121.60000000000001</v>
      </c>
      <c r="L11" s="191"/>
      <c r="M11" s="191">
        <f t="shared" si="9"/>
        <v>0</v>
      </c>
      <c r="N11" s="195">
        <f t="shared" si="10"/>
        <v>0</v>
      </c>
      <c r="O11" s="248">
        <f t="shared" si="11"/>
        <v>0</v>
      </c>
      <c r="P11" s="51"/>
    </row>
    <row r="12" spans="1:16" x14ac:dyDescent="0.3">
      <c r="A12" s="22"/>
      <c r="B12" s="8" t="s">
        <v>236</v>
      </c>
      <c r="C12" s="8"/>
      <c r="D12" s="18" t="s">
        <v>269</v>
      </c>
      <c r="E12" s="42">
        <f>ROUNDUP(E6/8,0)</f>
        <v>19</v>
      </c>
      <c r="F12" s="1">
        <v>0</v>
      </c>
      <c r="G12" s="47">
        <f t="shared" si="6"/>
        <v>19</v>
      </c>
      <c r="H12" s="3" t="s">
        <v>11</v>
      </c>
      <c r="I12" s="196">
        <v>0</v>
      </c>
      <c r="J12" s="195">
        <f t="shared" si="7"/>
        <v>0</v>
      </c>
      <c r="K12" s="196">
        <f t="shared" si="8"/>
        <v>121.60000000000001</v>
      </c>
      <c r="L12" s="191"/>
      <c r="M12" s="191">
        <f t="shared" si="9"/>
        <v>0</v>
      </c>
      <c r="N12" s="195">
        <f t="shared" si="10"/>
        <v>0</v>
      </c>
      <c r="O12" s="248">
        <f t="shared" si="11"/>
        <v>0</v>
      </c>
      <c r="P12" s="51"/>
    </row>
    <row r="13" spans="1:16" x14ac:dyDescent="0.3">
      <c r="A13" s="22"/>
      <c r="B13" s="8" t="s">
        <v>236</v>
      </c>
      <c r="C13" s="8"/>
      <c r="D13" s="18" t="s">
        <v>270</v>
      </c>
      <c r="E13" s="42">
        <f>ROUNDUP(E6/8,0)</f>
        <v>19</v>
      </c>
      <c r="F13" s="1">
        <v>0</v>
      </c>
      <c r="G13" s="47">
        <f t="shared" si="6"/>
        <v>19</v>
      </c>
      <c r="H13" s="3" t="s">
        <v>11</v>
      </c>
      <c r="I13" s="196">
        <v>0</v>
      </c>
      <c r="J13" s="195">
        <f t="shared" si="7"/>
        <v>0</v>
      </c>
      <c r="K13" s="196">
        <f t="shared" si="8"/>
        <v>121.60000000000001</v>
      </c>
      <c r="L13" s="191"/>
      <c r="M13" s="191">
        <f t="shared" si="9"/>
        <v>0</v>
      </c>
      <c r="N13" s="195">
        <f t="shared" si="10"/>
        <v>0</v>
      </c>
      <c r="O13" s="248">
        <f t="shared" si="11"/>
        <v>0</v>
      </c>
      <c r="P13" s="51"/>
    </row>
    <row r="14" spans="1:16" x14ac:dyDescent="0.3">
      <c r="A14" s="22"/>
      <c r="B14" s="8" t="s">
        <v>236</v>
      </c>
      <c r="C14" s="8"/>
      <c r="D14" s="18" t="s">
        <v>271</v>
      </c>
      <c r="E14" s="42">
        <f>ROUNDUP(E6/8,0)</f>
        <v>19</v>
      </c>
      <c r="F14" s="1">
        <v>0</v>
      </c>
      <c r="G14" s="47">
        <f t="shared" si="6"/>
        <v>19</v>
      </c>
      <c r="H14" s="3" t="s">
        <v>11</v>
      </c>
      <c r="I14" s="196">
        <v>0</v>
      </c>
      <c r="J14" s="195">
        <f t="shared" si="7"/>
        <v>0</v>
      </c>
      <c r="K14" s="196">
        <f t="shared" si="8"/>
        <v>121.60000000000001</v>
      </c>
      <c r="L14" s="191"/>
      <c r="M14" s="191">
        <f t="shared" si="9"/>
        <v>0</v>
      </c>
      <c r="N14" s="195">
        <f t="shared" si="10"/>
        <v>0</v>
      </c>
      <c r="O14" s="248">
        <f t="shared" si="11"/>
        <v>0</v>
      </c>
      <c r="P14" s="51"/>
    </row>
    <row r="15" spans="1:16" x14ac:dyDescent="0.3">
      <c r="A15" s="22"/>
      <c r="B15" s="8" t="s">
        <v>236</v>
      </c>
      <c r="C15" s="8"/>
      <c r="D15" s="18" t="s">
        <v>272</v>
      </c>
      <c r="E15" s="42">
        <f>ROUNDUP(E6/8,0)</f>
        <v>19</v>
      </c>
      <c r="F15" s="1">
        <v>0</v>
      </c>
      <c r="G15" s="47">
        <f t="shared" si="6"/>
        <v>19</v>
      </c>
      <c r="H15" s="3" t="s">
        <v>11</v>
      </c>
      <c r="I15" s="196">
        <v>0</v>
      </c>
      <c r="J15" s="195">
        <f t="shared" si="7"/>
        <v>0</v>
      </c>
      <c r="K15" s="196">
        <f t="shared" si="8"/>
        <v>121.60000000000001</v>
      </c>
      <c r="L15" s="191"/>
      <c r="M15" s="191">
        <f t="shared" si="9"/>
        <v>0</v>
      </c>
      <c r="N15" s="195">
        <f t="shared" si="10"/>
        <v>0</v>
      </c>
      <c r="O15" s="248">
        <f t="shared" si="11"/>
        <v>0</v>
      </c>
      <c r="P15" s="51"/>
    </row>
    <row r="16" spans="1:16" s="21" customFormat="1" x14ac:dyDescent="0.3">
      <c r="A16" s="22">
        <v>2</v>
      </c>
      <c r="B16" s="8" t="s">
        <v>236</v>
      </c>
      <c r="C16" s="8"/>
      <c r="D16" s="18" t="s">
        <v>273</v>
      </c>
      <c r="E16" s="42">
        <v>66</v>
      </c>
      <c r="F16" s="1">
        <v>0.1</v>
      </c>
      <c r="G16" s="47">
        <f t="shared" si="0"/>
        <v>72.599999999999994</v>
      </c>
      <c r="H16" s="3" t="s">
        <v>9</v>
      </c>
      <c r="I16" s="196">
        <v>0</v>
      </c>
      <c r="J16" s="195">
        <f t="shared" si="1"/>
        <v>0</v>
      </c>
      <c r="K16" s="196">
        <f t="shared" si="2"/>
        <v>121.60000000000001</v>
      </c>
      <c r="L16" s="191"/>
      <c r="M16" s="191">
        <f t="shared" si="3"/>
        <v>0</v>
      </c>
      <c r="N16" s="195">
        <f t="shared" si="4"/>
        <v>0</v>
      </c>
      <c r="O16" s="248">
        <f t="shared" si="5"/>
        <v>0</v>
      </c>
      <c r="P16" s="51"/>
    </row>
    <row r="17" spans="1:16" x14ac:dyDescent="0.3">
      <c r="A17" s="22"/>
      <c r="B17" s="8" t="s">
        <v>236</v>
      </c>
      <c r="C17" s="8"/>
      <c r="D17" s="18" t="s">
        <v>265</v>
      </c>
      <c r="E17" s="42">
        <f>ROUNDUP(E16*1%*2,0)</f>
        <v>2</v>
      </c>
      <c r="F17" s="1">
        <v>0</v>
      </c>
      <c r="G17" s="47">
        <f>E17+(E17*F17)</f>
        <v>2</v>
      </c>
      <c r="H17" s="3" t="s">
        <v>11</v>
      </c>
      <c r="I17" s="196">
        <v>0</v>
      </c>
      <c r="J17" s="195">
        <f>I17*G17</f>
        <v>0</v>
      </c>
      <c r="K17" s="196">
        <f>$K$4</f>
        <v>121.60000000000001</v>
      </c>
      <c r="L17" s="191"/>
      <c r="M17" s="191">
        <f>L17*G17</f>
        <v>0</v>
      </c>
      <c r="N17" s="195">
        <f>M17*K17</f>
        <v>0</v>
      </c>
      <c r="O17" s="248">
        <f>N17+J17</f>
        <v>0</v>
      </c>
      <c r="P17" s="51"/>
    </row>
    <row r="18" spans="1:16" x14ac:dyDescent="0.3">
      <c r="A18" s="22"/>
      <c r="B18" s="8" t="s">
        <v>236</v>
      </c>
      <c r="C18" s="8"/>
      <c r="D18" s="18" t="s">
        <v>266</v>
      </c>
      <c r="E18" s="42">
        <f>ROUNDUP(E16*4%*2,0)</f>
        <v>6</v>
      </c>
      <c r="F18" s="1">
        <v>0</v>
      </c>
      <c r="G18" s="47">
        <f>E18+(E18*F18)</f>
        <v>6</v>
      </c>
      <c r="H18" s="3" t="s">
        <v>11</v>
      </c>
      <c r="I18" s="196">
        <v>0</v>
      </c>
      <c r="J18" s="195">
        <f>I18*G18</f>
        <v>0</v>
      </c>
      <c r="K18" s="196">
        <f>$K$4</f>
        <v>121.60000000000001</v>
      </c>
      <c r="L18" s="191"/>
      <c r="M18" s="191">
        <f>L18*G18</f>
        <v>0</v>
      </c>
      <c r="N18" s="195">
        <f>M18*K18</f>
        <v>0</v>
      </c>
      <c r="O18" s="248">
        <f>N18+J18</f>
        <v>0</v>
      </c>
      <c r="P18" s="51"/>
    </row>
    <row r="19" spans="1:16" x14ac:dyDescent="0.3">
      <c r="A19" s="22"/>
      <c r="B19" s="8" t="s">
        <v>236</v>
      </c>
      <c r="C19" s="8"/>
      <c r="D19" s="18" t="s">
        <v>274</v>
      </c>
      <c r="E19" s="42">
        <f>ROUNDUP(E16*3%*4,0)</f>
        <v>8</v>
      </c>
      <c r="F19" s="1">
        <v>0</v>
      </c>
      <c r="G19" s="47">
        <f>E19+(E19*F19)</f>
        <v>8</v>
      </c>
      <c r="H19" s="3" t="s">
        <v>11</v>
      </c>
      <c r="I19" s="196">
        <v>0</v>
      </c>
      <c r="J19" s="195">
        <f>I19*G19</f>
        <v>0</v>
      </c>
      <c r="K19" s="196">
        <f>$K$4</f>
        <v>121.60000000000001</v>
      </c>
      <c r="L19" s="191"/>
      <c r="M19" s="191">
        <f>L19*G19</f>
        <v>0</v>
      </c>
      <c r="N19" s="195">
        <f>M19*K19</f>
        <v>0</v>
      </c>
      <c r="O19" s="248">
        <f>N19+J19</f>
        <v>0</v>
      </c>
      <c r="P19" s="51"/>
    </row>
    <row r="20" spans="1:16" x14ac:dyDescent="0.3">
      <c r="A20" s="22"/>
      <c r="B20" s="8" t="s">
        <v>236</v>
      </c>
      <c r="C20" s="8"/>
      <c r="D20" s="18" t="s">
        <v>275</v>
      </c>
      <c r="E20" s="42">
        <f>ROUNDUP(E16*4%*2,0)</f>
        <v>6</v>
      </c>
      <c r="F20" s="1">
        <v>0</v>
      </c>
      <c r="G20" s="47">
        <f>E20+(E20*F20)</f>
        <v>6</v>
      </c>
      <c r="H20" s="3" t="s">
        <v>11</v>
      </c>
      <c r="I20" s="196">
        <v>0</v>
      </c>
      <c r="J20" s="195">
        <f>I20*G20</f>
        <v>0</v>
      </c>
      <c r="K20" s="196">
        <f>$K$4</f>
        <v>121.60000000000001</v>
      </c>
      <c r="L20" s="191"/>
      <c r="M20" s="191">
        <f>L20*G20</f>
        <v>0</v>
      </c>
      <c r="N20" s="195">
        <f>M20*K20</f>
        <v>0</v>
      </c>
      <c r="O20" s="248">
        <f>N20+J20</f>
        <v>0</v>
      </c>
      <c r="P20" s="51"/>
    </row>
    <row r="21" spans="1:16" s="21" customFormat="1" x14ac:dyDescent="0.3">
      <c r="A21" s="22">
        <v>3</v>
      </c>
      <c r="B21" s="8" t="s">
        <v>236</v>
      </c>
      <c r="C21" s="8"/>
      <c r="D21" s="18" t="s">
        <v>276</v>
      </c>
      <c r="E21" s="42">
        <v>27</v>
      </c>
      <c r="F21" s="1">
        <v>0.1</v>
      </c>
      <c r="G21" s="47">
        <f t="shared" ref="G21" si="12">E21+(E21*F21)</f>
        <v>29.7</v>
      </c>
      <c r="H21" s="3" t="s">
        <v>9</v>
      </c>
      <c r="I21" s="196">
        <v>0</v>
      </c>
      <c r="J21" s="195">
        <f t="shared" ref="J21" si="13">I21*G21</f>
        <v>0</v>
      </c>
      <c r="K21" s="196">
        <f t="shared" si="2"/>
        <v>121.60000000000001</v>
      </c>
      <c r="L21" s="191"/>
      <c r="M21" s="191">
        <f t="shared" ref="M21" si="14">L21*G21</f>
        <v>0</v>
      </c>
      <c r="N21" s="195">
        <f t="shared" ref="N21" si="15">M21*K21</f>
        <v>0</v>
      </c>
      <c r="O21" s="248">
        <f t="shared" ref="O21" si="16">N21+J21</f>
        <v>0</v>
      </c>
      <c r="P21" s="51"/>
    </row>
    <row r="22" spans="1:16" x14ac:dyDescent="0.3">
      <c r="A22" s="22"/>
      <c r="B22" s="8" t="s">
        <v>236</v>
      </c>
      <c r="C22" s="8"/>
      <c r="D22" s="18" t="s">
        <v>277</v>
      </c>
      <c r="E22" s="42">
        <f>ROUNDUP(E21*6%,0)</f>
        <v>2</v>
      </c>
      <c r="F22" s="1">
        <v>0</v>
      </c>
      <c r="G22" s="47">
        <f>E22+(E22*F22)</f>
        <v>2</v>
      </c>
      <c r="H22" s="3" t="s">
        <v>11</v>
      </c>
      <c r="I22" s="196">
        <v>0</v>
      </c>
      <c r="J22" s="195">
        <f>I22*G22</f>
        <v>0</v>
      </c>
      <c r="K22" s="196">
        <f>$K$4</f>
        <v>121.60000000000001</v>
      </c>
      <c r="L22" s="191"/>
      <c r="M22" s="191">
        <f>L22*G22</f>
        <v>0</v>
      </c>
      <c r="N22" s="195">
        <f>M22*K22</f>
        <v>0</v>
      </c>
      <c r="O22" s="248">
        <f>N22+J22</f>
        <v>0</v>
      </c>
      <c r="P22" s="51"/>
    </row>
    <row r="23" spans="1:16" x14ac:dyDescent="0.3">
      <c r="A23" s="22"/>
      <c r="B23" s="8" t="s">
        <v>236</v>
      </c>
      <c r="C23" s="8"/>
      <c r="D23" s="18" t="s">
        <v>278</v>
      </c>
      <c r="E23" s="42">
        <f>ROUNDUP(E21*8%,0)</f>
        <v>3</v>
      </c>
      <c r="F23" s="1">
        <v>0</v>
      </c>
      <c r="G23" s="47">
        <f>E23+(E23*F23)</f>
        <v>3</v>
      </c>
      <c r="H23" s="3" t="s">
        <v>11</v>
      </c>
      <c r="I23" s="196">
        <v>0</v>
      </c>
      <c r="J23" s="195">
        <f>I23*G23</f>
        <v>0</v>
      </c>
      <c r="K23" s="196">
        <f>$K$4</f>
        <v>121.60000000000001</v>
      </c>
      <c r="L23" s="191"/>
      <c r="M23" s="191">
        <f>L23*G23</f>
        <v>0</v>
      </c>
      <c r="N23" s="195">
        <f>M23*K23</f>
        <v>0</v>
      </c>
      <c r="O23" s="248">
        <f>N23+J23</f>
        <v>0</v>
      </c>
      <c r="P23" s="51"/>
    </row>
    <row r="24" spans="1:16" x14ac:dyDescent="0.3">
      <c r="A24" s="22"/>
      <c r="B24" s="8" t="s">
        <v>236</v>
      </c>
      <c r="C24" s="8"/>
      <c r="D24" s="18" t="s">
        <v>279</v>
      </c>
      <c r="E24" s="42">
        <f>ROUNDUP(E21/10,0)</f>
        <v>3</v>
      </c>
      <c r="F24" s="1">
        <v>0</v>
      </c>
      <c r="G24" s="47">
        <f>E24+(E24*F24)</f>
        <v>3</v>
      </c>
      <c r="H24" s="3" t="s">
        <v>11</v>
      </c>
      <c r="I24" s="196">
        <v>0</v>
      </c>
      <c r="J24" s="195">
        <f>I24*G24</f>
        <v>0</v>
      </c>
      <c r="K24" s="196">
        <f>$K$4</f>
        <v>121.60000000000001</v>
      </c>
      <c r="L24" s="191"/>
      <c r="M24" s="191">
        <f>L24*G24</f>
        <v>0</v>
      </c>
      <c r="N24" s="195">
        <f>M24*K24</f>
        <v>0</v>
      </c>
      <c r="O24" s="248">
        <f>N24+J24</f>
        <v>0</v>
      </c>
      <c r="P24" s="51"/>
    </row>
    <row r="25" spans="1:16" x14ac:dyDescent="0.3">
      <c r="A25" s="22"/>
      <c r="B25" s="8" t="s">
        <v>236</v>
      </c>
      <c r="C25" s="8"/>
      <c r="D25" s="18" t="s">
        <v>280</v>
      </c>
      <c r="E25" s="42">
        <f>ROUNDUP(E21*8%,0)</f>
        <v>3</v>
      </c>
      <c r="F25" s="1">
        <v>0</v>
      </c>
      <c r="G25" s="47">
        <f>E25+(E25*F25)</f>
        <v>3</v>
      </c>
      <c r="H25" s="3" t="s">
        <v>11</v>
      </c>
      <c r="I25" s="196">
        <v>0</v>
      </c>
      <c r="J25" s="195">
        <f>I25*G25</f>
        <v>0</v>
      </c>
      <c r="K25" s="196">
        <f>$K$4</f>
        <v>121.60000000000001</v>
      </c>
      <c r="L25" s="191"/>
      <c r="M25" s="191">
        <f>L25*G25</f>
        <v>0</v>
      </c>
      <c r="N25" s="195">
        <f>M25*K25</f>
        <v>0</v>
      </c>
      <c r="O25" s="248">
        <f>N25+J25</f>
        <v>0</v>
      </c>
      <c r="P25" s="51"/>
    </row>
    <row r="26" spans="1:16" x14ac:dyDescent="0.3">
      <c r="A26" s="22"/>
      <c r="B26" s="8" t="s">
        <v>236</v>
      </c>
      <c r="C26" s="8"/>
      <c r="D26" s="18" t="s">
        <v>281</v>
      </c>
      <c r="E26" s="42">
        <f>ROUNDUP(E21/10,0)</f>
        <v>3</v>
      </c>
      <c r="F26" s="1">
        <v>0</v>
      </c>
      <c r="G26" s="47">
        <f>E26+(E26*F26)</f>
        <v>3</v>
      </c>
      <c r="H26" s="3" t="s">
        <v>11</v>
      </c>
      <c r="I26" s="196">
        <v>0</v>
      </c>
      <c r="J26" s="195">
        <f>I26*G26</f>
        <v>0</v>
      </c>
      <c r="K26" s="196">
        <f>$K$4</f>
        <v>121.60000000000001</v>
      </c>
      <c r="L26" s="191"/>
      <c r="M26" s="191">
        <f>L26*G26</f>
        <v>0</v>
      </c>
      <c r="N26" s="195">
        <f>M26*K26</f>
        <v>0</v>
      </c>
      <c r="O26" s="248">
        <f>N26+J26</f>
        <v>0</v>
      </c>
      <c r="P26" s="51"/>
    </row>
    <row r="27" spans="1:16" ht="15" thickBot="1" x14ac:dyDescent="0.35">
      <c r="A27" s="22"/>
      <c r="B27" s="26"/>
      <c r="C27" s="26"/>
      <c r="D27" s="39"/>
      <c r="E27" s="42"/>
      <c r="F27" s="1"/>
      <c r="G27" s="47"/>
      <c r="H27" s="2"/>
      <c r="I27" s="216"/>
      <c r="J27" s="214"/>
      <c r="K27" s="217"/>
      <c r="L27" s="191"/>
      <c r="M27" s="263"/>
      <c r="N27" s="216"/>
      <c r="O27" s="247"/>
      <c r="P27" s="51"/>
    </row>
    <row r="28" spans="1:16" ht="20.100000000000001" customHeight="1" thickBot="1" x14ac:dyDescent="0.35">
      <c r="A28" s="289" t="s">
        <v>10</v>
      </c>
      <c r="B28" s="290"/>
      <c r="C28" s="290"/>
      <c r="D28" s="291"/>
      <c r="E28" s="77"/>
      <c r="F28" s="1"/>
      <c r="G28" s="47"/>
      <c r="H28" s="2"/>
      <c r="I28" s="216"/>
      <c r="J28" s="214"/>
      <c r="K28" s="217"/>
      <c r="L28" s="191"/>
      <c r="M28" s="263"/>
      <c r="N28" s="216"/>
      <c r="O28" s="247"/>
      <c r="P28" s="51"/>
    </row>
    <row r="29" spans="1:16" x14ac:dyDescent="0.3">
      <c r="A29" s="22">
        <v>1</v>
      </c>
      <c r="B29" s="8" t="s">
        <v>236</v>
      </c>
      <c r="C29" s="9"/>
      <c r="D29" s="18" t="s">
        <v>250</v>
      </c>
      <c r="E29" s="42">
        <v>264</v>
      </c>
      <c r="F29" s="1">
        <v>0.1</v>
      </c>
      <c r="G29" s="47">
        <f t="shared" ref="G29" si="17">E29+(E29*F29)</f>
        <v>290.39999999999998</v>
      </c>
      <c r="H29" s="3" t="s">
        <v>9</v>
      </c>
      <c r="I29" s="196">
        <v>0</v>
      </c>
      <c r="J29" s="195">
        <f t="shared" ref="J29:J30" si="18">I29*G29</f>
        <v>0</v>
      </c>
      <c r="K29" s="196">
        <f t="shared" ref="K29:K32" si="19">$K$4</f>
        <v>121.60000000000001</v>
      </c>
      <c r="L29" s="191"/>
      <c r="M29" s="191">
        <f t="shared" ref="M29:M30" si="20">L29*G29</f>
        <v>0</v>
      </c>
      <c r="N29" s="195">
        <f>M29*K29</f>
        <v>0</v>
      </c>
      <c r="O29" s="247">
        <f>J29+N29</f>
        <v>0</v>
      </c>
      <c r="P29" s="51"/>
    </row>
    <row r="30" spans="1:16" x14ac:dyDescent="0.3">
      <c r="A30" s="22">
        <v>2</v>
      </c>
      <c r="B30" s="8" t="s">
        <v>236</v>
      </c>
      <c r="C30" s="9"/>
      <c r="D30" s="18" t="s">
        <v>251</v>
      </c>
      <c r="E30" s="42">
        <v>584</v>
      </c>
      <c r="F30" s="1">
        <v>0.1</v>
      </c>
      <c r="G30" s="47">
        <f>E30+(E30*F30)</f>
        <v>642.4</v>
      </c>
      <c r="H30" s="3" t="s">
        <v>9</v>
      </c>
      <c r="I30" s="196">
        <v>0</v>
      </c>
      <c r="J30" s="195">
        <f t="shared" si="18"/>
        <v>0</v>
      </c>
      <c r="K30" s="196">
        <f t="shared" si="19"/>
        <v>121.60000000000001</v>
      </c>
      <c r="L30" s="191"/>
      <c r="M30" s="191">
        <f t="shared" si="20"/>
        <v>0</v>
      </c>
      <c r="N30" s="195">
        <f t="shared" ref="N30" si="21">M30*K30</f>
        <v>0</v>
      </c>
      <c r="O30" s="247">
        <f t="shared" ref="O30" si="22">J30+N30</f>
        <v>0</v>
      </c>
      <c r="P30" s="51"/>
    </row>
    <row r="31" spans="1:16" x14ac:dyDescent="0.3">
      <c r="A31" s="22">
        <v>3</v>
      </c>
      <c r="B31" s="8" t="s">
        <v>236</v>
      </c>
      <c r="C31" s="9"/>
      <c r="D31" s="18" t="s">
        <v>252</v>
      </c>
      <c r="E31" s="42">
        <v>240</v>
      </c>
      <c r="F31" s="1">
        <v>0.1</v>
      </c>
      <c r="G31" s="47">
        <f t="shared" ref="G31" si="23">E31+(E31*F31)</f>
        <v>264</v>
      </c>
      <c r="H31" s="3" t="s">
        <v>9</v>
      </c>
      <c r="I31" s="196">
        <v>0</v>
      </c>
      <c r="J31" s="195">
        <f t="shared" ref="J31:J32" si="24">I31*G31</f>
        <v>0</v>
      </c>
      <c r="K31" s="196">
        <f t="shared" si="19"/>
        <v>121.60000000000001</v>
      </c>
      <c r="L31" s="191"/>
      <c r="M31" s="191">
        <f t="shared" ref="M31:M32" si="25">L31*G31</f>
        <v>0</v>
      </c>
      <c r="N31" s="195">
        <f>M31*K31</f>
        <v>0</v>
      </c>
      <c r="O31" s="247">
        <f>J31+N31</f>
        <v>0</v>
      </c>
      <c r="P31" s="51"/>
    </row>
    <row r="32" spans="1:16" x14ac:dyDescent="0.3">
      <c r="A32" s="22">
        <v>4</v>
      </c>
      <c r="B32" s="8" t="s">
        <v>236</v>
      </c>
      <c r="C32" s="9"/>
      <c r="D32" s="18" t="s">
        <v>108</v>
      </c>
      <c r="E32" s="42">
        <v>27</v>
      </c>
      <c r="F32" s="1">
        <v>0.1</v>
      </c>
      <c r="G32" s="47">
        <f>E32+(E32*F32)</f>
        <v>29.7</v>
      </c>
      <c r="H32" s="3" t="s">
        <v>9</v>
      </c>
      <c r="I32" s="196">
        <v>0</v>
      </c>
      <c r="J32" s="195">
        <f t="shared" si="24"/>
        <v>0</v>
      </c>
      <c r="K32" s="196">
        <f t="shared" si="19"/>
        <v>121.60000000000001</v>
      </c>
      <c r="L32" s="191"/>
      <c r="M32" s="191">
        <f t="shared" si="25"/>
        <v>0</v>
      </c>
      <c r="N32" s="195">
        <f t="shared" ref="N32" si="26">M32*K32</f>
        <v>0</v>
      </c>
      <c r="O32" s="247">
        <f t="shared" ref="O32" si="27">J32+N32</f>
        <v>0</v>
      </c>
      <c r="P32" s="51"/>
    </row>
    <row r="33" spans="1:16" ht="15" thickBot="1" x14ac:dyDescent="0.35">
      <c r="A33" s="22"/>
      <c r="B33" s="26"/>
      <c r="C33" s="26"/>
      <c r="D33" s="39"/>
      <c r="E33" s="42"/>
      <c r="F33" s="1"/>
      <c r="G33" s="47"/>
      <c r="H33" s="2"/>
      <c r="I33" s="216"/>
      <c r="J33" s="214"/>
      <c r="K33" s="217"/>
      <c r="L33" s="191"/>
      <c r="M33" s="263"/>
      <c r="N33" s="216"/>
      <c r="O33" s="247"/>
      <c r="P33" s="51"/>
    </row>
    <row r="34" spans="1:16" ht="20.100000000000001" customHeight="1" thickBot="1" x14ac:dyDescent="0.35">
      <c r="A34" s="289" t="s">
        <v>19</v>
      </c>
      <c r="B34" s="290"/>
      <c r="C34" s="290"/>
      <c r="D34" s="291"/>
      <c r="E34" s="77"/>
      <c r="F34" s="1"/>
      <c r="G34" s="47"/>
      <c r="H34" s="2"/>
      <c r="I34" s="216"/>
      <c r="J34" s="214"/>
      <c r="K34" s="217"/>
      <c r="L34" s="191"/>
      <c r="M34" s="263"/>
      <c r="N34" s="216"/>
      <c r="O34" s="247"/>
      <c r="P34" s="51"/>
    </row>
    <row r="35" spans="1:16" ht="15" customHeight="1" x14ac:dyDescent="0.3">
      <c r="A35" s="22">
        <v>1</v>
      </c>
      <c r="B35" s="84" t="s">
        <v>235</v>
      </c>
      <c r="C35" s="23"/>
      <c r="D35" s="18" t="s">
        <v>286</v>
      </c>
      <c r="E35" s="43">
        <v>40</v>
      </c>
      <c r="F35" s="1">
        <v>0.1</v>
      </c>
      <c r="G35" s="47">
        <f t="shared" ref="G35:G39" si="28">E35+(E35*F35)</f>
        <v>44</v>
      </c>
      <c r="H35" s="3" t="s">
        <v>9</v>
      </c>
      <c r="I35" s="196">
        <v>0</v>
      </c>
      <c r="J35" s="195">
        <f t="shared" ref="J35" si="29">I35*G35</f>
        <v>0</v>
      </c>
      <c r="K35" s="196">
        <f>$K$4</f>
        <v>121.60000000000001</v>
      </c>
      <c r="L35" s="191"/>
      <c r="M35" s="191">
        <f t="shared" ref="M35" si="30">L35*G35</f>
        <v>0</v>
      </c>
      <c r="N35" s="195">
        <f t="shared" ref="N35" si="31">M35*K35</f>
        <v>0</v>
      </c>
      <c r="O35" s="247">
        <f t="shared" ref="O35" si="32">N35+J35</f>
        <v>0</v>
      </c>
      <c r="P35" s="59"/>
    </row>
    <row r="36" spans="1:16" x14ac:dyDescent="0.3">
      <c r="A36" s="22"/>
      <c r="B36" s="84" t="s">
        <v>235</v>
      </c>
      <c r="C36" s="23"/>
      <c r="D36" s="18" t="s">
        <v>287</v>
      </c>
      <c r="E36" s="43">
        <f>ROUNDUP(E35*3%*2,0)</f>
        <v>3</v>
      </c>
      <c r="F36" s="167">
        <v>0</v>
      </c>
      <c r="G36" s="47">
        <f t="shared" si="28"/>
        <v>3</v>
      </c>
      <c r="H36" s="3" t="s">
        <v>11</v>
      </c>
      <c r="I36" s="196">
        <v>0</v>
      </c>
      <c r="J36" s="195">
        <f>I36*G36</f>
        <v>0</v>
      </c>
      <c r="K36" s="196">
        <f>$K$4</f>
        <v>121.60000000000001</v>
      </c>
      <c r="L36" s="191"/>
      <c r="M36" s="191">
        <f>L36*G36</f>
        <v>0</v>
      </c>
      <c r="N36" s="195">
        <f>M36*K36</f>
        <v>0</v>
      </c>
      <c r="O36" s="247">
        <f>N36+J36</f>
        <v>0</v>
      </c>
      <c r="P36" s="59"/>
    </row>
    <row r="37" spans="1:16" x14ac:dyDescent="0.3">
      <c r="A37" s="22"/>
      <c r="B37" s="84" t="s">
        <v>235</v>
      </c>
      <c r="C37" s="23"/>
      <c r="D37" s="18" t="s">
        <v>288</v>
      </c>
      <c r="E37" s="43">
        <f>ROUNDUP(E35*4%*2,0)</f>
        <v>4</v>
      </c>
      <c r="F37" s="167">
        <v>0</v>
      </c>
      <c r="G37" s="47">
        <f t="shared" si="28"/>
        <v>4</v>
      </c>
      <c r="H37" s="3" t="s">
        <v>11</v>
      </c>
      <c r="I37" s="196">
        <v>0</v>
      </c>
      <c r="J37" s="195">
        <f>I37*G37</f>
        <v>0</v>
      </c>
      <c r="K37" s="196">
        <f>$K$4</f>
        <v>121.60000000000001</v>
      </c>
      <c r="L37" s="191"/>
      <c r="M37" s="191">
        <f>L37*G37</f>
        <v>0</v>
      </c>
      <c r="N37" s="195">
        <f>M37*K37</f>
        <v>0</v>
      </c>
      <c r="O37" s="247">
        <f>N37+J37</f>
        <v>0</v>
      </c>
      <c r="P37" s="59"/>
    </row>
    <row r="38" spans="1:16" x14ac:dyDescent="0.3">
      <c r="A38" s="22"/>
      <c r="B38" s="84" t="s">
        <v>235</v>
      </c>
      <c r="C38" s="23"/>
      <c r="D38" s="18" t="s">
        <v>289</v>
      </c>
      <c r="E38" s="43">
        <f>ROUNDUP(E35*3%*4,0)</f>
        <v>5</v>
      </c>
      <c r="F38" s="167">
        <v>0</v>
      </c>
      <c r="G38" s="47">
        <f t="shared" si="28"/>
        <v>5</v>
      </c>
      <c r="H38" s="3" t="s">
        <v>11</v>
      </c>
      <c r="I38" s="196">
        <v>0</v>
      </c>
      <c r="J38" s="195">
        <f>I38*G38</f>
        <v>0</v>
      </c>
      <c r="K38" s="196">
        <f>$K$4</f>
        <v>121.60000000000001</v>
      </c>
      <c r="L38" s="191"/>
      <c r="M38" s="191">
        <f>L38*G38</f>
        <v>0</v>
      </c>
      <c r="N38" s="195">
        <f>M38*K38</f>
        <v>0</v>
      </c>
      <c r="O38" s="247">
        <f>N38+J38</f>
        <v>0</v>
      </c>
      <c r="P38" s="59"/>
    </row>
    <row r="39" spans="1:16" x14ac:dyDescent="0.3">
      <c r="A39" s="22"/>
      <c r="B39" s="84" t="s">
        <v>235</v>
      </c>
      <c r="C39" s="23"/>
      <c r="D39" s="18" t="s">
        <v>290</v>
      </c>
      <c r="E39" s="43">
        <f>ROUNDUP(E35*4%*2,0)</f>
        <v>4</v>
      </c>
      <c r="F39" s="167">
        <v>0</v>
      </c>
      <c r="G39" s="47">
        <f t="shared" si="28"/>
        <v>4</v>
      </c>
      <c r="H39" s="3" t="s">
        <v>11</v>
      </c>
      <c r="I39" s="196">
        <v>0</v>
      </c>
      <c r="J39" s="195">
        <f>I39*G39</f>
        <v>0</v>
      </c>
      <c r="K39" s="196">
        <f>$K$4</f>
        <v>121.60000000000001</v>
      </c>
      <c r="L39" s="191"/>
      <c r="M39" s="191">
        <f>L39*G39</f>
        <v>0</v>
      </c>
      <c r="N39" s="195">
        <f>M39*K39</f>
        <v>0</v>
      </c>
      <c r="O39" s="247">
        <f>N39+J39</f>
        <v>0</v>
      </c>
      <c r="P39" s="59"/>
    </row>
    <row r="40" spans="1:16" x14ac:dyDescent="0.3">
      <c r="A40" s="22">
        <v>2</v>
      </c>
      <c r="B40" s="84" t="s">
        <v>235</v>
      </c>
      <c r="C40" s="8"/>
      <c r="D40" s="166" t="s">
        <v>259</v>
      </c>
      <c r="E40" s="42">
        <v>40</v>
      </c>
      <c r="F40" s="1">
        <v>0.1</v>
      </c>
      <c r="G40" s="47">
        <f t="shared" ref="G40:G43" si="33">E40+(E40*F40)</f>
        <v>44</v>
      </c>
      <c r="H40" s="3" t="s">
        <v>9</v>
      </c>
      <c r="I40" s="196">
        <v>0</v>
      </c>
      <c r="J40" s="195">
        <f t="shared" ref="J40" si="34">I40*G40</f>
        <v>0</v>
      </c>
      <c r="K40" s="196">
        <f t="shared" ref="K40:K50" si="35">$K$4</f>
        <v>121.60000000000001</v>
      </c>
      <c r="L40" s="191"/>
      <c r="M40" s="191">
        <f t="shared" ref="M40" si="36">L40*G40</f>
        <v>0</v>
      </c>
      <c r="N40" s="195">
        <f t="shared" ref="N40" si="37">M40*K40</f>
        <v>0</v>
      </c>
      <c r="O40" s="247">
        <f t="shared" ref="O40" si="38">J40+N40</f>
        <v>0</v>
      </c>
      <c r="P40" s="51"/>
    </row>
    <row r="41" spans="1:16" x14ac:dyDescent="0.3">
      <c r="A41" s="22">
        <v>3</v>
      </c>
      <c r="B41" s="84" t="s">
        <v>235</v>
      </c>
      <c r="C41" s="8"/>
      <c r="D41" s="166" t="s">
        <v>260</v>
      </c>
      <c r="E41" s="42">
        <v>40</v>
      </c>
      <c r="F41" s="1">
        <v>0.1</v>
      </c>
      <c r="G41" s="47">
        <f t="shared" si="33"/>
        <v>44</v>
      </c>
      <c r="H41" s="3" t="s">
        <v>9</v>
      </c>
      <c r="I41" s="196">
        <v>0</v>
      </c>
      <c r="J41" s="195">
        <f t="shared" ref="J41" si="39">I41*G41</f>
        <v>0</v>
      </c>
      <c r="K41" s="196">
        <f t="shared" si="35"/>
        <v>121.60000000000001</v>
      </c>
      <c r="L41" s="191"/>
      <c r="M41" s="191">
        <f t="shared" ref="M41" si="40">L41*G41</f>
        <v>0</v>
      </c>
      <c r="N41" s="195">
        <f t="shared" ref="N41" si="41">M41*K41</f>
        <v>0</v>
      </c>
      <c r="O41" s="247">
        <f t="shared" ref="O41" si="42">J41+N41</f>
        <v>0</v>
      </c>
      <c r="P41" s="51"/>
    </row>
    <row r="42" spans="1:16" x14ac:dyDescent="0.3">
      <c r="A42" s="22">
        <v>4</v>
      </c>
      <c r="B42" s="84" t="s">
        <v>235</v>
      </c>
      <c r="C42" s="8"/>
      <c r="D42" s="166" t="s">
        <v>261</v>
      </c>
      <c r="E42" s="42">
        <v>80</v>
      </c>
      <c r="F42" s="1">
        <v>0.1</v>
      </c>
      <c r="G42" s="47">
        <f t="shared" si="33"/>
        <v>88</v>
      </c>
      <c r="H42" s="3" t="s">
        <v>9</v>
      </c>
      <c r="I42" s="196">
        <v>0</v>
      </c>
      <c r="J42" s="195">
        <f t="shared" ref="J42" si="43">I42*G42</f>
        <v>0</v>
      </c>
      <c r="K42" s="196">
        <f t="shared" si="35"/>
        <v>121.60000000000001</v>
      </c>
      <c r="L42" s="191"/>
      <c r="M42" s="191">
        <f t="shared" ref="M42" si="44">L42*G42</f>
        <v>0</v>
      </c>
      <c r="N42" s="195">
        <f t="shared" ref="N42" si="45">M42*K42</f>
        <v>0</v>
      </c>
      <c r="O42" s="247">
        <f t="shared" ref="O42" si="46">J42+N42</f>
        <v>0</v>
      </c>
      <c r="P42" s="51"/>
    </row>
    <row r="43" spans="1:16" x14ac:dyDescent="0.3">
      <c r="A43" s="22">
        <v>5</v>
      </c>
      <c r="B43" s="84" t="s">
        <v>235</v>
      </c>
      <c r="C43" s="8"/>
      <c r="D43" s="166" t="s">
        <v>262</v>
      </c>
      <c r="E43" s="42">
        <v>60</v>
      </c>
      <c r="F43" s="1">
        <v>0.1</v>
      </c>
      <c r="G43" s="47">
        <f t="shared" si="33"/>
        <v>66</v>
      </c>
      <c r="H43" s="3" t="s">
        <v>9</v>
      </c>
      <c r="I43" s="196">
        <v>0</v>
      </c>
      <c r="J43" s="195">
        <f t="shared" ref="J43:J50" si="47">I43*G43</f>
        <v>0</v>
      </c>
      <c r="K43" s="196">
        <f t="shared" si="35"/>
        <v>121.60000000000001</v>
      </c>
      <c r="L43" s="191"/>
      <c r="M43" s="191">
        <f t="shared" ref="M43:M50" si="48">L43*G43</f>
        <v>0</v>
      </c>
      <c r="N43" s="195">
        <f t="shared" ref="N43" si="49">M43*K43</f>
        <v>0</v>
      </c>
      <c r="O43" s="247">
        <f t="shared" ref="O43" si="50">J43+N43</f>
        <v>0</v>
      </c>
      <c r="P43" s="51"/>
    </row>
    <row r="44" spans="1:16" x14ac:dyDescent="0.3">
      <c r="A44" s="22">
        <v>6</v>
      </c>
      <c r="B44" s="84" t="s">
        <v>235</v>
      </c>
      <c r="C44" s="9"/>
      <c r="D44" s="18" t="s">
        <v>223</v>
      </c>
      <c r="E44" s="42">
        <v>1</v>
      </c>
      <c r="F44" s="167">
        <v>0</v>
      </c>
      <c r="G44" s="168">
        <f t="shared" ref="G44" si="51">E44+(E44*F44)</f>
        <v>1</v>
      </c>
      <c r="H44" s="125" t="s">
        <v>11</v>
      </c>
      <c r="I44" s="196">
        <v>0</v>
      </c>
      <c r="J44" s="195">
        <f t="shared" si="47"/>
        <v>0</v>
      </c>
      <c r="K44" s="196">
        <f t="shared" si="35"/>
        <v>121.60000000000001</v>
      </c>
      <c r="L44" s="191"/>
      <c r="M44" s="191">
        <f t="shared" ref="M44" si="52">L44*G44</f>
        <v>0</v>
      </c>
      <c r="N44" s="195">
        <f>M44*K44</f>
        <v>0</v>
      </c>
      <c r="O44" s="205">
        <f>J44+N44</f>
        <v>0</v>
      </c>
      <c r="P44" s="51"/>
    </row>
    <row r="45" spans="1:16" x14ac:dyDescent="0.3">
      <c r="A45" s="22">
        <v>7</v>
      </c>
      <c r="B45" s="84" t="s">
        <v>235</v>
      </c>
      <c r="C45" s="9"/>
      <c r="D45" s="18" t="s">
        <v>224</v>
      </c>
      <c r="E45" s="42">
        <v>2</v>
      </c>
      <c r="F45" s="167">
        <v>0</v>
      </c>
      <c r="G45" s="168">
        <f t="shared" ref="G45" si="53">E45+(E45*F45)</f>
        <v>2</v>
      </c>
      <c r="H45" s="125" t="s">
        <v>11</v>
      </c>
      <c r="I45" s="196">
        <v>0</v>
      </c>
      <c r="J45" s="195">
        <f t="shared" ref="J45" si="54">I45*G45</f>
        <v>0</v>
      </c>
      <c r="K45" s="196">
        <f t="shared" si="35"/>
        <v>121.60000000000001</v>
      </c>
      <c r="L45" s="191"/>
      <c r="M45" s="191">
        <f t="shared" si="48"/>
        <v>0</v>
      </c>
      <c r="N45" s="195">
        <f>M45*K45</f>
        <v>0</v>
      </c>
      <c r="O45" s="205">
        <f>J45+N45</f>
        <v>0</v>
      </c>
      <c r="P45" s="51"/>
    </row>
    <row r="46" spans="1:16" x14ac:dyDescent="0.3">
      <c r="A46" s="22">
        <v>8</v>
      </c>
      <c r="B46" s="84" t="s">
        <v>235</v>
      </c>
      <c r="C46" s="9"/>
      <c r="D46" s="18" t="s">
        <v>221</v>
      </c>
      <c r="E46" s="42">
        <v>4</v>
      </c>
      <c r="F46" s="167">
        <v>0</v>
      </c>
      <c r="G46" s="168">
        <f t="shared" ref="G46" si="55">E46+(E46*F46)</f>
        <v>4</v>
      </c>
      <c r="H46" s="125" t="s">
        <v>11</v>
      </c>
      <c r="I46" s="196">
        <v>0</v>
      </c>
      <c r="J46" s="195">
        <f t="shared" ref="J46:J49" si="56">I46*G46</f>
        <v>0</v>
      </c>
      <c r="K46" s="196">
        <f t="shared" si="35"/>
        <v>121.60000000000001</v>
      </c>
      <c r="L46" s="191"/>
      <c r="M46" s="191">
        <f t="shared" ref="M46:M49" si="57">L46*G46</f>
        <v>0</v>
      </c>
      <c r="N46" s="195">
        <f>M46*K46</f>
        <v>0</v>
      </c>
      <c r="O46" s="205">
        <f>J46+N46</f>
        <v>0</v>
      </c>
      <c r="P46" s="51"/>
    </row>
    <row r="47" spans="1:16" x14ac:dyDescent="0.3">
      <c r="A47" s="22">
        <v>9</v>
      </c>
      <c r="B47" s="84" t="s">
        <v>235</v>
      </c>
      <c r="C47" s="8"/>
      <c r="D47" s="18" t="s">
        <v>222</v>
      </c>
      <c r="E47" s="42">
        <v>3</v>
      </c>
      <c r="F47" s="167">
        <v>0</v>
      </c>
      <c r="G47" s="168">
        <f>E47+(E47*F47)</f>
        <v>3</v>
      </c>
      <c r="H47" s="125" t="s">
        <v>11</v>
      </c>
      <c r="I47" s="196">
        <v>0</v>
      </c>
      <c r="J47" s="195">
        <f t="shared" ref="J47" si="58">I47*G47</f>
        <v>0</v>
      </c>
      <c r="K47" s="196">
        <f t="shared" si="35"/>
        <v>121.60000000000001</v>
      </c>
      <c r="L47" s="191"/>
      <c r="M47" s="191">
        <f t="shared" ref="M47" si="59">L47*G47</f>
        <v>0</v>
      </c>
      <c r="N47" s="195">
        <f t="shared" ref="N47" si="60">M47*K47</f>
        <v>0</v>
      </c>
      <c r="O47" s="205">
        <f t="shared" ref="O47" si="61">J47+N47</f>
        <v>0</v>
      </c>
      <c r="P47" s="51"/>
    </row>
    <row r="48" spans="1:16" x14ac:dyDescent="0.3">
      <c r="A48" s="22">
        <v>10</v>
      </c>
      <c r="B48" s="84" t="s">
        <v>235</v>
      </c>
      <c r="C48" s="8"/>
      <c r="D48" s="18" t="s">
        <v>109</v>
      </c>
      <c r="E48" s="42">
        <v>1</v>
      </c>
      <c r="F48" s="167">
        <v>0</v>
      </c>
      <c r="G48" s="168">
        <f>E48+(E48*F48)</f>
        <v>1</v>
      </c>
      <c r="H48" s="125" t="s">
        <v>11</v>
      </c>
      <c r="I48" s="196">
        <v>0</v>
      </c>
      <c r="J48" s="195">
        <f t="shared" si="56"/>
        <v>0</v>
      </c>
      <c r="K48" s="196">
        <f t="shared" si="35"/>
        <v>121.60000000000001</v>
      </c>
      <c r="L48" s="191"/>
      <c r="M48" s="191">
        <f t="shared" si="57"/>
        <v>0</v>
      </c>
      <c r="N48" s="195">
        <f t="shared" ref="N48" si="62">M48*K48</f>
        <v>0</v>
      </c>
      <c r="O48" s="205">
        <f t="shared" ref="O48" si="63">J48+N48</f>
        <v>0</v>
      </c>
      <c r="P48" s="51"/>
    </row>
    <row r="49" spans="1:16" x14ac:dyDescent="0.3">
      <c r="A49" s="22">
        <v>11</v>
      </c>
      <c r="B49" s="84" t="s">
        <v>235</v>
      </c>
      <c r="C49" s="9"/>
      <c r="D49" s="208" t="s">
        <v>110</v>
      </c>
      <c r="E49" s="42">
        <v>3</v>
      </c>
      <c r="F49" s="167">
        <v>0</v>
      </c>
      <c r="G49" s="168">
        <f t="shared" ref="G49" si="64">E49+(E49*F49)</f>
        <v>3</v>
      </c>
      <c r="H49" s="125" t="s">
        <v>11</v>
      </c>
      <c r="I49" s="196">
        <v>0</v>
      </c>
      <c r="J49" s="195">
        <f t="shared" si="56"/>
        <v>0</v>
      </c>
      <c r="K49" s="196">
        <f t="shared" si="35"/>
        <v>121.60000000000001</v>
      </c>
      <c r="L49" s="191"/>
      <c r="M49" s="191">
        <f t="shared" si="57"/>
        <v>0</v>
      </c>
      <c r="N49" s="195">
        <f>M49*K49</f>
        <v>0</v>
      </c>
      <c r="O49" s="205">
        <f>J49+N49</f>
        <v>0</v>
      </c>
      <c r="P49" s="51"/>
    </row>
    <row r="50" spans="1:16" x14ac:dyDescent="0.3">
      <c r="A50" s="22">
        <v>12</v>
      </c>
      <c r="B50" s="84" t="s">
        <v>235</v>
      </c>
      <c r="C50" s="9"/>
      <c r="D50" s="18" t="s">
        <v>227</v>
      </c>
      <c r="E50" s="42">
        <v>1</v>
      </c>
      <c r="F50" s="167">
        <v>0</v>
      </c>
      <c r="G50" s="168">
        <f t="shared" ref="G50" si="65">E50+(E50*F50)</f>
        <v>1</v>
      </c>
      <c r="H50" s="125" t="s">
        <v>11</v>
      </c>
      <c r="I50" s="196">
        <v>0</v>
      </c>
      <c r="J50" s="195">
        <f t="shared" si="47"/>
        <v>0</v>
      </c>
      <c r="K50" s="196">
        <f t="shared" si="35"/>
        <v>121.60000000000001</v>
      </c>
      <c r="L50" s="191"/>
      <c r="M50" s="191">
        <f t="shared" si="48"/>
        <v>0</v>
      </c>
      <c r="N50" s="195">
        <f>M50*K50</f>
        <v>0</v>
      </c>
      <c r="O50" s="205">
        <f>J50+N50</f>
        <v>0</v>
      </c>
      <c r="P50" s="51"/>
    </row>
    <row r="51" spans="1:16" ht="15" thickBot="1" x14ac:dyDescent="0.35">
      <c r="A51" s="22"/>
      <c r="B51" s="26"/>
      <c r="C51" s="26"/>
      <c r="D51" s="39"/>
      <c r="E51" s="42"/>
      <c r="F51" s="167"/>
      <c r="G51" s="168"/>
      <c r="H51" s="169"/>
      <c r="I51" s="189"/>
      <c r="J51" s="218"/>
      <c r="K51" s="219"/>
      <c r="L51" s="191"/>
      <c r="M51" s="197"/>
      <c r="N51" s="189"/>
      <c r="O51" s="205"/>
      <c r="P51" s="51"/>
    </row>
    <row r="52" spans="1:16" ht="20.100000000000001" customHeight="1" thickBot="1" x14ac:dyDescent="0.35">
      <c r="A52" s="289" t="s">
        <v>20</v>
      </c>
      <c r="B52" s="290"/>
      <c r="C52" s="290"/>
      <c r="D52" s="291"/>
      <c r="E52" s="77"/>
      <c r="F52" s="167"/>
      <c r="G52" s="168"/>
      <c r="H52" s="169"/>
      <c r="I52" s="189"/>
      <c r="J52" s="218"/>
      <c r="K52" s="219"/>
      <c r="L52" s="191"/>
      <c r="M52" s="197"/>
      <c r="N52" s="189"/>
      <c r="O52" s="205"/>
      <c r="P52" s="51"/>
    </row>
    <row r="53" spans="1:16" ht="15.75" customHeight="1" x14ac:dyDescent="0.3">
      <c r="A53" s="22">
        <v>1</v>
      </c>
      <c r="B53" s="8" t="s">
        <v>236</v>
      </c>
      <c r="C53" s="170"/>
      <c r="D53" s="50" t="s">
        <v>104</v>
      </c>
      <c r="E53" s="42">
        <v>4</v>
      </c>
      <c r="F53" s="167">
        <v>0</v>
      </c>
      <c r="G53" s="168">
        <f t="shared" ref="G53:G57" si="66">E53+(E53*F53)</f>
        <v>4</v>
      </c>
      <c r="H53" s="125" t="s">
        <v>11</v>
      </c>
      <c r="I53" s="220"/>
      <c r="J53" s="195">
        <f t="shared" ref="J53:J57" si="67">I53*G53</f>
        <v>0</v>
      </c>
      <c r="K53" s="196">
        <f t="shared" ref="K53:K58" si="68">$K$4</f>
        <v>121.60000000000001</v>
      </c>
      <c r="L53" s="191"/>
      <c r="M53" s="191">
        <f t="shared" ref="M53:M57" si="69">L53*G53</f>
        <v>0</v>
      </c>
      <c r="N53" s="189">
        <f t="shared" ref="N53:N57" si="70">K53*M53</f>
        <v>0</v>
      </c>
      <c r="O53" s="205">
        <f t="shared" ref="O53:O57" si="71">J53+N53</f>
        <v>0</v>
      </c>
      <c r="P53" s="51"/>
    </row>
    <row r="54" spans="1:16" x14ac:dyDescent="0.3">
      <c r="A54" s="22">
        <v>2</v>
      </c>
      <c r="B54" s="8" t="s">
        <v>236</v>
      </c>
      <c r="C54" s="170"/>
      <c r="D54" s="50" t="s">
        <v>105</v>
      </c>
      <c r="E54" s="42">
        <v>1</v>
      </c>
      <c r="F54" s="167">
        <v>0</v>
      </c>
      <c r="G54" s="168">
        <f t="shared" si="66"/>
        <v>1</v>
      </c>
      <c r="H54" s="125" t="s">
        <v>11</v>
      </c>
      <c r="I54" s="220"/>
      <c r="J54" s="195">
        <f t="shared" si="67"/>
        <v>0</v>
      </c>
      <c r="K54" s="196">
        <f t="shared" si="68"/>
        <v>121.60000000000001</v>
      </c>
      <c r="L54" s="191"/>
      <c r="M54" s="191">
        <f t="shared" si="69"/>
        <v>0</v>
      </c>
      <c r="N54" s="189">
        <f t="shared" si="70"/>
        <v>0</v>
      </c>
      <c r="O54" s="205">
        <f t="shared" si="71"/>
        <v>0</v>
      </c>
      <c r="P54" s="51"/>
    </row>
    <row r="55" spans="1:16" x14ac:dyDescent="0.3">
      <c r="A55" s="22">
        <v>3</v>
      </c>
      <c r="B55" s="8" t="s">
        <v>236</v>
      </c>
      <c r="C55" s="170"/>
      <c r="D55" s="50" t="s">
        <v>106</v>
      </c>
      <c r="E55" s="42">
        <v>2</v>
      </c>
      <c r="F55" s="167">
        <v>0</v>
      </c>
      <c r="G55" s="168">
        <f t="shared" si="66"/>
        <v>2</v>
      </c>
      <c r="H55" s="125" t="s">
        <v>11</v>
      </c>
      <c r="I55" s="220"/>
      <c r="J55" s="195">
        <f t="shared" si="67"/>
        <v>0</v>
      </c>
      <c r="K55" s="196">
        <f t="shared" si="68"/>
        <v>121.60000000000001</v>
      </c>
      <c r="L55" s="191"/>
      <c r="M55" s="191">
        <f t="shared" si="69"/>
        <v>0</v>
      </c>
      <c r="N55" s="189">
        <f t="shared" si="70"/>
        <v>0</v>
      </c>
      <c r="O55" s="205">
        <f t="shared" si="71"/>
        <v>0</v>
      </c>
      <c r="P55" s="51"/>
    </row>
    <row r="56" spans="1:16" x14ac:dyDescent="0.3">
      <c r="A56" s="22">
        <v>4</v>
      </c>
      <c r="B56" s="8" t="s">
        <v>236</v>
      </c>
      <c r="C56" s="170"/>
      <c r="D56" s="50" t="s">
        <v>214</v>
      </c>
      <c r="E56" s="42">
        <v>1</v>
      </c>
      <c r="F56" s="167">
        <v>0</v>
      </c>
      <c r="G56" s="168">
        <f t="shared" si="66"/>
        <v>1</v>
      </c>
      <c r="H56" s="125" t="s">
        <v>11</v>
      </c>
      <c r="I56" s="220"/>
      <c r="J56" s="195">
        <f t="shared" si="67"/>
        <v>0</v>
      </c>
      <c r="K56" s="196">
        <f t="shared" si="68"/>
        <v>121.60000000000001</v>
      </c>
      <c r="L56" s="191"/>
      <c r="M56" s="191">
        <f t="shared" si="69"/>
        <v>0</v>
      </c>
      <c r="N56" s="189">
        <f t="shared" si="70"/>
        <v>0</v>
      </c>
      <c r="O56" s="205">
        <f t="shared" si="71"/>
        <v>0</v>
      </c>
      <c r="P56" s="51"/>
    </row>
    <row r="57" spans="1:16" x14ac:dyDescent="0.3">
      <c r="A57" s="22">
        <v>5</v>
      </c>
      <c r="B57" s="8" t="s">
        <v>236</v>
      </c>
      <c r="C57" s="170"/>
      <c r="D57" s="50" t="s">
        <v>107</v>
      </c>
      <c r="E57" s="42">
        <v>4</v>
      </c>
      <c r="F57" s="167">
        <v>0</v>
      </c>
      <c r="G57" s="168">
        <f t="shared" si="66"/>
        <v>4</v>
      </c>
      <c r="H57" s="125" t="s">
        <v>11</v>
      </c>
      <c r="I57" s="220"/>
      <c r="J57" s="195">
        <f t="shared" si="67"/>
        <v>0</v>
      </c>
      <c r="K57" s="196">
        <f t="shared" si="68"/>
        <v>121.60000000000001</v>
      </c>
      <c r="L57" s="191"/>
      <c r="M57" s="191">
        <f t="shared" si="69"/>
        <v>0</v>
      </c>
      <c r="N57" s="189">
        <f t="shared" si="70"/>
        <v>0</v>
      </c>
      <c r="O57" s="205">
        <f t="shared" si="71"/>
        <v>0</v>
      </c>
      <c r="P57" s="51"/>
    </row>
    <row r="58" spans="1:16" x14ac:dyDescent="0.3">
      <c r="A58" s="22">
        <v>6</v>
      </c>
      <c r="B58" s="8" t="s">
        <v>236</v>
      </c>
      <c r="C58" s="170"/>
      <c r="D58" s="50" t="s">
        <v>244</v>
      </c>
      <c r="E58" s="42">
        <v>1</v>
      </c>
      <c r="F58" s="167">
        <v>0</v>
      </c>
      <c r="G58" s="168">
        <f t="shared" ref="G58" si="72">E58+(E58*F58)</f>
        <v>1</v>
      </c>
      <c r="H58" s="125" t="s">
        <v>11</v>
      </c>
      <c r="I58" s="220"/>
      <c r="J58" s="195">
        <f t="shared" ref="J58" si="73">I58*G58</f>
        <v>0</v>
      </c>
      <c r="K58" s="196">
        <f t="shared" si="68"/>
        <v>121.60000000000001</v>
      </c>
      <c r="L58" s="191"/>
      <c r="M58" s="191">
        <f t="shared" ref="M58" si="74">L58*G58</f>
        <v>0</v>
      </c>
      <c r="N58" s="189">
        <f t="shared" ref="N58" si="75">K58*M58</f>
        <v>0</v>
      </c>
      <c r="O58" s="205">
        <f t="shared" ref="O58" si="76">J58+N58</f>
        <v>0</v>
      </c>
      <c r="P58" s="51"/>
    </row>
    <row r="59" spans="1:16" ht="15" thickBot="1" x14ac:dyDescent="0.35">
      <c r="A59" s="22"/>
      <c r="B59" s="26"/>
      <c r="C59" s="26"/>
      <c r="D59" s="171"/>
      <c r="E59" s="172"/>
      <c r="F59" s="167"/>
      <c r="G59" s="168"/>
      <c r="H59" s="169"/>
      <c r="I59" s="189"/>
      <c r="J59" s="218"/>
      <c r="K59" s="189"/>
      <c r="L59" s="191"/>
      <c r="M59" s="197"/>
      <c r="N59" s="189"/>
      <c r="O59" s="205"/>
      <c r="P59" s="51"/>
    </row>
    <row r="60" spans="1:16" ht="20.100000000000001" customHeight="1" thickBot="1" x14ac:dyDescent="0.35">
      <c r="A60" s="289" t="s">
        <v>39</v>
      </c>
      <c r="B60" s="290"/>
      <c r="C60" s="290"/>
      <c r="D60" s="291"/>
      <c r="E60" s="45"/>
      <c r="F60" s="167"/>
      <c r="G60" s="168"/>
      <c r="H60" s="169"/>
      <c r="I60" s="221"/>
      <c r="J60" s="218"/>
      <c r="K60" s="189"/>
      <c r="L60" s="191"/>
      <c r="M60" s="197"/>
      <c r="N60" s="189"/>
      <c r="O60" s="205"/>
      <c r="P60" s="51"/>
    </row>
    <row r="61" spans="1:16" x14ac:dyDescent="0.3">
      <c r="A61" s="22">
        <v>1</v>
      </c>
      <c r="B61" s="8" t="s">
        <v>237</v>
      </c>
      <c r="C61" s="9"/>
      <c r="D61" s="173" t="s">
        <v>111</v>
      </c>
      <c r="E61" s="42">
        <v>169</v>
      </c>
      <c r="F61" s="167">
        <v>0</v>
      </c>
      <c r="G61" s="168">
        <f t="shared" ref="G61" si="77">E61+(E61*F61)</f>
        <v>169</v>
      </c>
      <c r="H61" s="169" t="s">
        <v>11</v>
      </c>
      <c r="I61" s="220"/>
      <c r="J61" s="195">
        <f t="shared" ref="J61" si="78">I61*G61</f>
        <v>0</v>
      </c>
      <c r="K61" s="196">
        <f t="shared" ref="K61:K69" si="79">$K$4</f>
        <v>121.60000000000001</v>
      </c>
      <c r="L61" s="191"/>
      <c r="M61" s="191">
        <f t="shared" ref="M61" si="80">L61*G61</f>
        <v>0</v>
      </c>
      <c r="N61" s="195">
        <f t="shared" ref="N61" si="81">M61*K61</f>
        <v>0</v>
      </c>
      <c r="O61" s="205">
        <f t="shared" ref="O61" si="82">J61+N61</f>
        <v>0</v>
      </c>
      <c r="P61" s="51"/>
    </row>
    <row r="62" spans="1:16" x14ac:dyDescent="0.3">
      <c r="A62" s="22">
        <v>2</v>
      </c>
      <c r="B62" s="8" t="s">
        <v>237</v>
      </c>
      <c r="C62" s="9"/>
      <c r="D62" s="173" t="s">
        <v>112</v>
      </c>
      <c r="E62" s="42">
        <v>4</v>
      </c>
      <c r="F62" s="167">
        <v>0</v>
      </c>
      <c r="G62" s="168">
        <f t="shared" ref="G62" si="83">E62+(E62*F62)</f>
        <v>4</v>
      </c>
      <c r="H62" s="169" t="s">
        <v>11</v>
      </c>
      <c r="I62" s="220"/>
      <c r="J62" s="195">
        <f t="shared" ref="J62" si="84">I62*G62</f>
        <v>0</v>
      </c>
      <c r="K62" s="196">
        <f t="shared" si="79"/>
        <v>121.60000000000001</v>
      </c>
      <c r="L62" s="191"/>
      <c r="M62" s="191">
        <f t="shared" ref="M62" si="85">L62*G62</f>
        <v>0</v>
      </c>
      <c r="N62" s="195">
        <f t="shared" ref="N62" si="86">M62*K62</f>
        <v>0</v>
      </c>
      <c r="O62" s="205">
        <f t="shared" ref="O62" si="87">J62+N62</f>
        <v>0</v>
      </c>
      <c r="P62" s="51"/>
    </row>
    <row r="63" spans="1:16" x14ac:dyDescent="0.3">
      <c r="A63" s="22">
        <v>3</v>
      </c>
      <c r="B63" s="8" t="s">
        <v>237</v>
      </c>
      <c r="C63" s="9"/>
      <c r="D63" s="173" t="s">
        <v>113</v>
      </c>
      <c r="E63" s="42">
        <v>2</v>
      </c>
      <c r="F63" s="167">
        <v>0</v>
      </c>
      <c r="G63" s="168">
        <f t="shared" ref="G63:G64" si="88">E63+(E63*F63)</f>
        <v>2</v>
      </c>
      <c r="H63" s="169" t="s">
        <v>11</v>
      </c>
      <c r="I63" s="220"/>
      <c r="J63" s="195">
        <f t="shared" ref="J63:J64" si="89">I63*G63</f>
        <v>0</v>
      </c>
      <c r="K63" s="196">
        <f t="shared" si="79"/>
        <v>121.60000000000001</v>
      </c>
      <c r="L63" s="191"/>
      <c r="M63" s="191">
        <f t="shared" ref="M63:M64" si="90">L63*G63</f>
        <v>0</v>
      </c>
      <c r="N63" s="195">
        <f t="shared" ref="N63:N64" si="91">M63*K63</f>
        <v>0</v>
      </c>
      <c r="O63" s="205">
        <f t="shared" ref="O63:O64" si="92">J63+N63</f>
        <v>0</v>
      </c>
      <c r="P63" s="51"/>
    </row>
    <row r="64" spans="1:16" x14ac:dyDescent="0.3">
      <c r="A64" s="22">
        <v>4</v>
      </c>
      <c r="B64" s="8" t="s">
        <v>237</v>
      </c>
      <c r="C64" s="9"/>
      <c r="D64" s="173" t="s">
        <v>114</v>
      </c>
      <c r="E64" s="42">
        <v>1</v>
      </c>
      <c r="F64" s="167">
        <v>0</v>
      </c>
      <c r="G64" s="168">
        <f t="shared" si="88"/>
        <v>1</v>
      </c>
      <c r="H64" s="169" t="s">
        <v>11</v>
      </c>
      <c r="I64" s="220"/>
      <c r="J64" s="195">
        <f t="shared" si="89"/>
        <v>0</v>
      </c>
      <c r="K64" s="196">
        <f t="shared" si="79"/>
        <v>121.60000000000001</v>
      </c>
      <c r="L64" s="191"/>
      <c r="M64" s="191">
        <f t="shared" si="90"/>
        <v>0</v>
      </c>
      <c r="N64" s="195">
        <f t="shared" si="91"/>
        <v>0</v>
      </c>
      <c r="O64" s="205">
        <f t="shared" si="92"/>
        <v>0</v>
      </c>
      <c r="P64" s="51"/>
    </row>
    <row r="65" spans="1:16" x14ac:dyDescent="0.3">
      <c r="A65" s="22">
        <v>5</v>
      </c>
      <c r="B65" s="8" t="s">
        <v>237</v>
      </c>
      <c r="C65" s="9"/>
      <c r="D65" s="173" t="s">
        <v>115</v>
      </c>
      <c r="E65" s="42">
        <v>3</v>
      </c>
      <c r="F65" s="167">
        <v>0</v>
      </c>
      <c r="G65" s="168">
        <f t="shared" ref="G65:G69" si="93">E65+(E65*F65)</f>
        <v>3</v>
      </c>
      <c r="H65" s="169" t="s">
        <v>11</v>
      </c>
      <c r="I65" s="220"/>
      <c r="J65" s="195">
        <f t="shared" ref="J65:J69" si="94">I65*G65</f>
        <v>0</v>
      </c>
      <c r="K65" s="196">
        <f t="shared" si="79"/>
        <v>121.60000000000001</v>
      </c>
      <c r="L65" s="191"/>
      <c r="M65" s="191">
        <f t="shared" ref="M65:M69" si="95">L65*G65</f>
        <v>0</v>
      </c>
      <c r="N65" s="195">
        <f t="shared" ref="N65:N69" si="96">M65*K65</f>
        <v>0</v>
      </c>
      <c r="O65" s="205">
        <f t="shared" ref="O65:O69" si="97">J65+N65</f>
        <v>0</v>
      </c>
      <c r="P65" s="51"/>
    </row>
    <row r="66" spans="1:16" x14ac:dyDescent="0.3">
      <c r="A66" s="22">
        <v>6</v>
      </c>
      <c r="B66" s="8" t="s">
        <v>237</v>
      </c>
      <c r="C66" s="9"/>
      <c r="D66" s="173" t="s">
        <v>116</v>
      </c>
      <c r="E66" s="42">
        <v>1</v>
      </c>
      <c r="F66" s="167">
        <v>0</v>
      </c>
      <c r="G66" s="168">
        <f t="shared" si="93"/>
        <v>1</v>
      </c>
      <c r="H66" s="169" t="s">
        <v>11</v>
      </c>
      <c r="I66" s="220"/>
      <c r="J66" s="195">
        <f t="shared" si="94"/>
        <v>0</v>
      </c>
      <c r="K66" s="196">
        <f t="shared" si="79"/>
        <v>121.60000000000001</v>
      </c>
      <c r="L66" s="191"/>
      <c r="M66" s="191">
        <f t="shared" si="95"/>
        <v>0</v>
      </c>
      <c r="N66" s="195">
        <f t="shared" si="96"/>
        <v>0</v>
      </c>
      <c r="O66" s="205">
        <f t="shared" si="97"/>
        <v>0</v>
      </c>
      <c r="P66" s="51"/>
    </row>
    <row r="67" spans="1:16" x14ac:dyDescent="0.3">
      <c r="A67" s="22">
        <v>7</v>
      </c>
      <c r="B67" s="8" t="s">
        <v>237</v>
      </c>
      <c r="C67" s="9"/>
      <c r="D67" s="173" t="s">
        <v>117</v>
      </c>
      <c r="E67" s="42">
        <v>2</v>
      </c>
      <c r="F67" s="167">
        <v>0</v>
      </c>
      <c r="G67" s="168">
        <f t="shared" si="93"/>
        <v>2</v>
      </c>
      <c r="H67" s="169" t="s">
        <v>11</v>
      </c>
      <c r="I67" s="220"/>
      <c r="J67" s="195">
        <f t="shared" si="94"/>
        <v>0</v>
      </c>
      <c r="K67" s="196">
        <f t="shared" si="79"/>
        <v>121.60000000000001</v>
      </c>
      <c r="L67" s="191"/>
      <c r="M67" s="191">
        <f t="shared" si="95"/>
        <v>0</v>
      </c>
      <c r="N67" s="195">
        <f t="shared" si="96"/>
        <v>0</v>
      </c>
      <c r="O67" s="205">
        <f t="shared" si="97"/>
        <v>0</v>
      </c>
      <c r="P67" s="51"/>
    </row>
    <row r="68" spans="1:16" x14ac:dyDescent="0.3">
      <c r="A68" s="22">
        <v>8</v>
      </c>
      <c r="B68" s="8" t="s">
        <v>237</v>
      </c>
      <c r="C68" s="9"/>
      <c r="D68" s="173" t="s">
        <v>246</v>
      </c>
      <c r="E68" s="42">
        <v>1</v>
      </c>
      <c r="F68" s="167">
        <v>0</v>
      </c>
      <c r="G68" s="168">
        <f t="shared" ref="G68" si="98">E68+(E68*F68)</f>
        <v>1</v>
      </c>
      <c r="H68" s="169" t="s">
        <v>11</v>
      </c>
      <c r="I68" s="220"/>
      <c r="J68" s="195">
        <f t="shared" ref="J68" si="99">I68*G68</f>
        <v>0</v>
      </c>
      <c r="K68" s="196">
        <f t="shared" si="79"/>
        <v>121.60000000000001</v>
      </c>
      <c r="L68" s="191"/>
      <c r="M68" s="191">
        <f t="shared" ref="M68" si="100">L68*G68</f>
        <v>0</v>
      </c>
      <c r="N68" s="195">
        <f t="shared" ref="N68" si="101">M68*K68</f>
        <v>0</v>
      </c>
      <c r="O68" s="205">
        <f t="shared" ref="O68" si="102">J68+N68</f>
        <v>0</v>
      </c>
      <c r="P68" s="51"/>
    </row>
    <row r="69" spans="1:16" x14ac:dyDescent="0.3">
      <c r="A69" s="22">
        <v>9</v>
      </c>
      <c r="B69" s="8" t="s">
        <v>237</v>
      </c>
      <c r="C69" s="9"/>
      <c r="D69" s="173" t="s">
        <v>242</v>
      </c>
      <c r="E69" s="42">
        <v>1</v>
      </c>
      <c r="F69" s="167">
        <v>0</v>
      </c>
      <c r="G69" s="168">
        <f t="shared" si="93"/>
        <v>1</v>
      </c>
      <c r="H69" s="169" t="s">
        <v>11</v>
      </c>
      <c r="I69" s="220"/>
      <c r="J69" s="195">
        <f t="shared" si="94"/>
        <v>0</v>
      </c>
      <c r="K69" s="196">
        <f t="shared" si="79"/>
        <v>121.60000000000001</v>
      </c>
      <c r="L69" s="191"/>
      <c r="M69" s="191">
        <f t="shared" si="95"/>
        <v>0</v>
      </c>
      <c r="N69" s="195">
        <f t="shared" si="96"/>
        <v>0</v>
      </c>
      <c r="O69" s="205">
        <f t="shared" si="97"/>
        <v>0</v>
      </c>
      <c r="P69" s="51"/>
    </row>
    <row r="70" spans="1:16" ht="15" thickBot="1" x14ac:dyDescent="0.35">
      <c r="A70" s="22"/>
      <c r="B70" s="26"/>
      <c r="C70" s="26"/>
      <c r="D70" s="171"/>
      <c r="E70" s="172"/>
      <c r="F70" s="167"/>
      <c r="G70" s="168"/>
      <c r="H70" s="169"/>
      <c r="I70" s="189"/>
      <c r="J70" s="218"/>
      <c r="K70" s="189"/>
      <c r="L70" s="191"/>
      <c r="M70" s="197"/>
      <c r="N70" s="189"/>
      <c r="O70" s="205"/>
      <c r="P70" s="51"/>
    </row>
    <row r="71" spans="1:16" ht="20.100000000000001" customHeight="1" thickBot="1" x14ac:dyDescent="0.35">
      <c r="A71" s="289" t="s">
        <v>40</v>
      </c>
      <c r="B71" s="290"/>
      <c r="C71" s="290"/>
      <c r="D71" s="291"/>
      <c r="E71" s="174"/>
      <c r="F71" s="167"/>
      <c r="G71" s="168"/>
      <c r="H71" s="169"/>
      <c r="I71" s="189"/>
      <c r="J71" s="218"/>
      <c r="K71" s="189"/>
      <c r="L71" s="191"/>
      <c r="M71" s="197"/>
      <c r="N71" s="189"/>
      <c r="O71" s="205"/>
      <c r="P71" s="51"/>
    </row>
    <row r="72" spans="1:16" ht="30" customHeight="1" x14ac:dyDescent="0.3">
      <c r="A72" s="22">
        <v>1</v>
      </c>
      <c r="B72" s="8" t="s">
        <v>237</v>
      </c>
      <c r="C72" s="9"/>
      <c r="D72" s="4" t="s">
        <v>243</v>
      </c>
      <c r="E72" s="42">
        <v>1</v>
      </c>
      <c r="F72" s="167">
        <v>0</v>
      </c>
      <c r="G72" s="168">
        <f>E72+(E72*F72)</f>
        <v>1</v>
      </c>
      <c r="H72" s="169" t="s">
        <v>11</v>
      </c>
      <c r="I72" s="222"/>
      <c r="J72" s="195">
        <f t="shared" ref="J72:J74" si="103">I72*G72</f>
        <v>0</v>
      </c>
      <c r="K72" s="196">
        <f t="shared" ref="K72:K74" si="104">$K$4</f>
        <v>121.60000000000001</v>
      </c>
      <c r="L72" s="191"/>
      <c r="M72" s="191">
        <f t="shared" ref="M72:M74" si="105">L72*G72</f>
        <v>0</v>
      </c>
      <c r="N72" s="189">
        <f t="shared" ref="N72:N74" si="106">K72*M72</f>
        <v>0</v>
      </c>
      <c r="O72" s="205">
        <f t="shared" ref="O72:O74" si="107">J72+N72</f>
        <v>0</v>
      </c>
      <c r="P72" s="51"/>
    </row>
    <row r="73" spans="1:16" ht="30" customHeight="1" x14ac:dyDescent="0.3">
      <c r="A73" s="22">
        <v>2</v>
      </c>
      <c r="B73" s="8" t="s">
        <v>237</v>
      </c>
      <c r="C73" s="9"/>
      <c r="D73" s="4" t="s">
        <v>118</v>
      </c>
      <c r="E73" s="42">
        <v>1</v>
      </c>
      <c r="F73" s="167">
        <v>0</v>
      </c>
      <c r="G73" s="168">
        <f t="shared" ref="G73:G74" si="108">E73+(E73*F73)</f>
        <v>1</v>
      </c>
      <c r="H73" s="169" t="s">
        <v>11</v>
      </c>
      <c r="I73" s="222"/>
      <c r="J73" s="195">
        <f t="shared" si="103"/>
        <v>0</v>
      </c>
      <c r="K73" s="196">
        <f t="shared" si="104"/>
        <v>121.60000000000001</v>
      </c>
      <c r="L73" s="191"/>
      <c r="M73" s="191">
        <f t="shared" si="105"/>
        <v>0</v>
      </c>
      <c r="N73" s="189">
        <f t="shared" si="106"/>
        <v>0</v>
      </c>
      <c r="O73" s="205">
        <f t="shared" si="107"/>
        <v>0</v>
      </c>
      <c r="P73" s="51"/>
    </row>
    <row r="74" spans="1:16" ht="30" customHeight="1" x14ac:dyDescent="0.3">
      <c r="A74" s="22">
        <v>3</v>
      </c>
      <c r="B74" s="8" t="s">
        <v>237</v>
      </c>
      <c r="C74" s="9"/>
      <c r="D74" s="4" t="s">
        <v>119</v>
      </c>
      <c r="E74" s="42">
        <v>1</v>
      </c>
      <c r="F74" s="167">
        <v>0</v>
      </c>
      <c r="G74" s="168">
        <f t="shared" si="108"/>
        <v>1</v>
      </c>
      <c r="H74" s="169" t="s">
        <v>11</v>
      </c>
      <c r="I74" s="222"/>
      <c r="J74" s="195">
        <f t="shared" si="103"/>
        <v>0</v>
      </c>
      <c r="K74" s="196">
        <f t="shared" si="104"/>
        <v>121.60000000000001</v>
      </c>
      <c r="L74" s="191"/>
      <c r="M74" s="191">
        <f t="shared" si="105"/>
        <v>0</v>
      </c>
      <c r="N74" s="189">
        <f t="shared" si="106"/>
        <v>0</v>
      </c>
      <c r="O74" s="205">
        <f t="shared" si="107"/>
        <v>0</v>
      </c>
      <c r="P74" s="51"/>
    </row>
    <row r="75" spans="1:16" ht="15" thickBot="1" x14ac:dyDescent="0.35">
      <c r="A75" s="22"/>
      <c r="B75" s="26"/>
      <c r="C75" s="26"/>
      <c r="D75" s="171"/>
      <c r="E75" s="172"/>
      <c r="F75" s="167"/>
      <c r="G75" s="168"/>
      <c r="H75" s="169"/>
      <c r="I75" s="189"/>
      <c r="J75" s="218"/>
      <c r="K75" s="189"/>
      <c r="L75" s="191"/>
      <c r="M75" s="197"/>
      <c r="N75" s="189"/>
      <c r="O75" s="205"/>
      <c r="P75" s="51"/>
    </row>
    <row r="76" spans="1:16" ht="20.100000000000001" customHeight="1" thickBot="1" x14ac:dyDescent="0.35">
      <c r="A76" s="289" t="s">
        <v>245</v>
      </c>
      <c r="B76" s="290"/>
      <c r="C76" s="290"/>
      <c r="D76" s="291"/>
      <c r="E76" s="174"/>
      <c r="F76" s="167"/>
      <c r="G76" s="168"/>
      <c r="H76" s="169"/>
      <c r="I76" s="189"/>
      <c r="J76" s="218"/>
      <c r="K76" s="189"/>
      <c r="L76" s="191"/>
      <c r="M76" s="197"/>
      <c r="N76" s="189"/>
      <c r="O76" s="205"/>
      <c r="P76" s="51"/>
    </row>
    <row r="77" spans="1:16" ht="43.2" x14ac:dyDescent="0.3">
      <c r="A77" s="22">
        <v>1</v>
      </c>
      <c r="B77" s="8" t="s">
        <v>236</v>
      </c>
      <c r="C77" s="8"/>
      <c r="D77" s="4" t="s">
        <v>254</v>
      </c>
      <c r="E77" s="78">
        <v>1</v>
      </c>
      <c r="F77" s="167">
        <v>0</v>
      </c>
      <c r="G77" s="168">
        <f t="shared" ref="G77:G78" si="109">E77+(E77*F77)</f>
        <v>1</v>
      </c>
      <c r="H77" s="125" t="s">
        <v>11</v>
      </c>
      <c r="I77" s="222"/>
      <c r="J77" s="195">
        <f t="shared" ref="J77:J78" si="110">I77*G77</f>
        <v>0</v>
      </c>
      <c r="K77" s="196">
        <f t="shared" ref="K77:K78" si="111">$K$4</f>
        <v>121.60000000000001</v>
      </c>
      <c r="L77" s="191"/>
      <c r="M77" s="191">
        <f t="shared" ref="M77:M78" si="112">L77*G77</f>
        <v>0</v>
      </c>
      <c r="N77" s="195">
        <f t="shared" ref="N77:N78" si="113">M77*K77</f>
        <v>0</v>
      </c>
      <c r="O77" s="205">
        <f t="shared" ref="O77:O78" si="114">J77+N77</f>
        <v>0</v>
      </c>
      <c r="P77" s="51"/>
    </row>
    <row r="78" spans="1:16" x14ac:dyDescent="0.3">
      <c r="A78" s="22">
        <v>2</v>
      </c>
      <c r="B78" s="8" t="s">
        <v>236</v>
      </c>
      <c r="C78" s="8"/>
      <c r="D78" s="4" t="s">
        <v>253</v>
      </c>
      <c r="E78" s="78">
        <v>1</v>
      </c>
      <c r="F78" s="167">
        <v>0</v>
      </c>
      <c r="G78" s="168">
        <f t="shared" si="109"/>
        <v>1</v>
      </c>
      <c r="H78" s="125" t="s">
        <v>11</v>
      </c>
      <c r="I78" s="222"/>
      <c r="J78" s="195">
        <f t="shared" si="110"/>
        <v>0</v>
      </c>
      <c r="K78" s="196">
        <f t="shared" si="111"/>
        <v>121.60000000000001</v>
      </c>
      <c r="L78" s="191"/>
      <c r="M78" s="191">
        <f t="shared" si="112"/>
        <v>0</v>
      </c>
      <c r="N78" s="195">
        <f t="shared" si="113"/>
        <v>0</v>
      </c>
      <c r="O78" s="205">
        <f t="shared" si="114"/>
        <v>0</v>
      </c>
      <c r="P78" s="51"/>
    </row>
    <row r="79" spans="1:16" ht="15" thickBot="1" x14ac:dyDescent="0.35">
      <c r="A79" s="22"/>
      <c r="B79" s="26"/>
      <c r="C79" s="26"/>
      <c r="D79" s="171"/>
      <c r="E79" s="172"/>
      <c r="F79" s="167"/>
      <c r="G79" s="168"/>
      <c r="H79" s="169"/>
      <c r="I79" s="189"/>
      <c r="J79" s="218"/>
      <c r="K79" s="189"/>
      <c r="L79" s="191"/>
      <c r="M79" s="197"/>
      <c r="N79" s="189"/>
      <c r="O79" s="205"/>
      <c r="P79" s="51"/>
    </row>
    <row r="80" spans="1:16" ht="20.100000000000001" customHeight="1" thickBot="1" x14ac:dyDescent="0.35">
      <c r="A80" s="289" t="s">
        <v>96</v>
      </c>
      <c r="B80" s="290"/>
      <c r="C80" s="290"/>
      <c r="D80" s="291"/>
      <c r="E80" s="174"/>
      <c r="F80" s="167"/>
      <c r="G80" s="168"/>
      <c r="H80" s="169"/>
      <c r="I80" s="189"/>
      <c r="J80" s="218"/>
      <c r="K80" s="189"/>
      <c r="L80" s="191"/>
      <c r="M80" s="197"/>
      <c r="N80" s="189"/>
      <c r="O80" s="205"/>
      <c r="P80" s="51"/>
    </row>
    <row r="81" spans="1:16" x14ac:dyDescent="0.3">
      <c r="A81" s="22">
        <v>1</v>
      </c>
      <c r="B81" s="8" t="s">
        <v>236</v>
      </c>
      <c r="C81" s="8"/>
      <c r="D81" s="4" t="s">
        <v>120</v>
      </c>
      <c r="E81" s="78">
        <v>2</v>
      </c>
      <c r="F81" s="167">
        <v>0</v>
      </c>
      <c r="G81" s="168">
        <f t="shared" ref="G81:G87" si="115">E81+(E81*F81)</f>
        <v>2</v>
      </c>
      <c r="H81" s="125" t="s">
        <v>11</v>
      </c>
      <c r="I81" s="196">
        <v>0</v>
      </c>
      <c r="J81" s="195">
        <f t="shared" ref="J81:J87" si="116">I81*G81</f>
        <v>0</v>
      </c>
      <c r="K81" s="196">
        <f t="shared" ref="K81:K87" si="117">$K$4</f>
        <v>121.60000000000001</v>
      </c>
      <c r="L81" s="191"/>
      <c r="M81" s="191">
        <f t="shared" ref="M81:M87" si="118">L81*G81</f>
        <v>0</v>
      </c>
      <c r="N81" s="195">
        <f t="shared" ref="N81:N87" si="119">M81*K81</f>
        <v>0</v>
      </c>
      <c r="O81" s="205">
        <f t="shared" ref="O81:O87" si="120">J81+N81</f>
        <v>0</v>
      </c>
      <c r="P81" s="51"/>
    </row>
    <row r="82" spans="1:16" x14ac:dyDescent="0.3">
      <c r="A82" s="22">
        <v>2</v>
      </c>
      <c r="B82" s="8" t="s">
        <v>236</v>
      </c>
      <c r="C82" s="8"/>
      <c r="D82" s="4" t="s">
        <v>121</v>
      </c>
      <c r="E82" s="78">
        <v>2</v>
      </c>
      <c r="F82" s="167">
        <v>0</v>
      </c>
      <c r="G82" s="168">
        <f t="shared" ref="G82:G85" si="121">E82+(E82*F82)</f>
        <v>2</v>
      </c>
      <c r="H82" s="125" t="s">
        <v>11</v>
      </c>
      <c r="I82" s="196">
        <v>0</v>
      </c>
      <c r="J82" s="195">
        <f t="shared" ref="J82:J85" si="122">I82*G82</f>
        <v>0</v>
      </c>
      <c r="K82" s="196">
        <f t="shared" si="117"/>
        <v>121.60000000000001</v>
      </c>
      <c r="L82" s="191"/>
      <c r="M82" s="191">
        <f t="shared" ref="M82:M85" si="123">L82*G82</f>
        <v>0</v>
      </c>
      <c r="N82" s="195">
        <f t="shared" ref="N82:N85" si="124">M82*K82</f>
        <v>0</v>
      </c>
      <c r="O82" s="205">
        <f t="shared" ref="O82:O85" si="125">J82+N82</f>
        <v>0</v>
      </c>
      <c r="P82" s="51"/>
    </row>
    <row r="83" spans="1:16" x14ac:dyDescent="0.3">
      <c r="A83" s="22">
        <v>3</v>
      </c>
      <c r="B83" s="8" t="s">
        <v>236</v>
      </c>
      <c r="C83" s="8"/>
      <c r="D83" s="4" t="s">
        <v>122</v>
      </c>
      <c r="E83" s="42">
        <v>2</v>
      </c>
      <c r="F83" s="167">
        <v>0</v>
      </c>
      <c r="G83" s="168">
        <f t="shared" si="121"/>
        <v>2</v>
      </c>
      <c r="H83" s="125" t="s">
        <v>11</v>
      </c>
      <c r="I83" s="196">
        <v>0</v>
      </c>
      <c r="J83" s="195">
        <f t="shared" si="122"/>
        <v>0</v>
      </c>
      <c r="K83" s="196">
        <f t="shared" si="117"/>
        <v>121.60000000000001</v>
      </c>
      <c r="L83" s="191"/>
      <c r="M83" s="191">
        <f t="shared" si="123"/>
        <v>0</v>
      </c>
      <c r="N83" s="195">
        <f t="shared" si="124"/>
        <v>0</v>
      </c>
      <c r="O83" s="205">
        <f t="shared" si="125"/>
        <v>0</v>
      </c>
      <c r="P83" s="51"/>
    </row>
    <row r="84" spans="1:16" x14ac:dyDescent="0.3">
      <c r="A84" s="22">
        <v>4</v>
      </c>
      <c r="B84" s="8" t="s">
        <v>236</v>
      </c>
      <c r="C84" s="8"/>
      <c r="D84" s="4" t="s">
        <v>123</v>
      </c>
      <c r="E84" s="42">
        <v>4</v>
      </c>
      <c r="F84" s="167">
        <v>0</v>
      </c>
      <c r="G84" s="168">
        <f t="shared" ref="G84" si="126">E84+(E84*F84)</f>
        <v>4</v>
      </c>
      <c r="H84" s="125" t="s">
        <v>11</v>
      </c>
      <c r="I84" s="196">
        <v>0</v>
      </c>
      <c r="J84" s="195">
        <f t="shared" ref="J84" si="127">I84*G84</f>
        <v>0</v>
      </c>
      <c r="K84" s="196">
        <f t="shared" si="117"/>
        <v>121.60000000000001</v>
      </c>
      <c r="L84" s="191"/>
      <c r="M84" s="191">
        <f t="shared" ref="M84" si="128">L84*G84</f>
        <v>0</v>
      </c>
      <c r="N84" s="195">
        <f t="shared" ref="N84" si="129">M84*K84</f>
        <v>0</v>
      </c>
      <c r="O84" s="205">
        <f t="shared" ref="O84" si="130">J84+N84</f>
        <v>0</v>
      </c>
      <c r="P84" s="51"/>
    </row>
    <row r="85" spans="1:16" x14ac:dyDescent="0.3">
      <c r="A85" s="22">
        <v>5</v>
      </c>
      <c r="B85" s="8" t="s">
        <v>236</v>
      </c>
      <c r="C85" s="8"/>
      <c r="D85" s="4" t="s">
        <v>124</v>
      </c>
      <c r="E85" s="42">
        <v>1</v>
      </c>
      <c r="F85" s="167">
        <v>0</v>
      </c>
      <c r="G85" s="168">
        <f t="shared" si="121"/>
        <v>1</v>
      </c>
      <c r="H85" s="125" t="s">
        <v>11</v>
      </c>
      <c r="I85" s="196">
        <v>0</v>
      </c>
      <c r="J85" s="195">
        <f t="shared" si="122"/>
        <v>0</v>
      </c>
      <c r="K85" s="196">
        <f t="shared" si="117"/>
        <v>121.60000000000001</v>
      </c>
      <c r="L85" s="191"/>
      <c r="M85" s="191">
        <f t="shared" si="123"/>
        <v>0</v>
      </c>
      <c r="N85" s="195">
        <f t="shared" si="124"/>
        <v>0</v>
      </c>
      <c r="O85" s="205">
        <f t="shared" si="125"/>
        <v>0</v>
      </c>
      <c r="P85" s="51"/>
    </row>
    <row r="86" spans="1:16" x14ac:dyDescent="0.3">
      <c r="A86" s="22">
        <v>6</v>
      </c>
      <c r="B86" s="8" t="s">
        <v>236</v>
      </c>
      <c r="C86" s="8"/>
      <c r="D86" s="4" t="s">
        <v>125</v>
      </c>
      <c r="E86" s="78">
        <v>5</v>
      </c>
      <c r="F86" s="167">
        <v>0</v>
      </c>
      <c r="G86" s="168">
        <f t="shared" si="115"/>
        <v>5</v>
      </c>
      <c r="H86" s="125" t="s">
        <v>11</v>
      </c>
      <c r="I86" s="196">
        <v>0</v>
      </c>
      <c r="J86" s="195">
        <f t="shared" si="116"/>
        <v>0</v>
      </c>
      <c r="K86" s="196">
        <f t="shared" si="117"/>
        <v>121.60000000000001</v>
      </c>
      <c r="L86" s="191"/>
      <c r="M86" s="191">
        <f t="shared" si="118"/>
        <v>0</v>
      </c>
      <c r="N86" s="195">
        <f t="shared" si="119"/>
        <v>0</v>
      </c>
      <c r="O86" s="205">
        <f t="shared" si="120"/>
        <v>0</v>
      </c>
      <c r="P86" s="51"/>
    </row>
    <row r="87" spans="1:16" x14ac:dyDescent="0.3">
      <c r="A87" s="22">
        <v>7</v>
      </c>
      <c r="B87" s="8" t="s">
        <v>236</v>
      </c>
      <c r="C87" s="8"/>
      <c r="D87" s="4" t="s">
        <v>126</v>
      </c>
      <c r="E87" s="42">
        <v>1</v>
      </c>
      <c r="F87" s="167">
        <v>0</v>
      </c>
      <c r="G87" s="168">
        <f t="shared" si="115"/>
        <v>1</v>
      </c>
      <c r="H87" s="125" t="s">
        <v>11</v>
      </c>
      <c r="I87" s="196">
        <v>0</v>
      </c>
      <c r="J87" s="195">
        <f t="shared" si="116"/>
        <v>0</v>
      </c>
      <c r="K87" s="196">
        <f t="shared" si="117"/>
        <v>121.60000000000001</v>
      </c>
      <c r="L87" s="191"/>
      <c r="M87" s="191">
        <f t="shared" si="118"/>
        <v>0</v>
      </c>
      <c r="N87" s="195">
        <f t="shared" si="119"/>
        <v>0</v>
      </c>
      <c r="O87" s="205">
        <f t="shared" si="120"/>
        <v>0</v>
      </c>
      <c r="P87" s="51"/>
    </row>
    <row r="88" spans="1:16" ht="15" thickBot="1" x14ac:dyDescent="0.35">
      <c r="A88" s="22"/>
      <c r="B88" s="26"/>
      <c r="C88" s="26"/>
      <c r="D88" s="171"/>
      <c r="E88" s="172"/>
      <c r="F88" s="167"/>
      <c r="G88" s="168"/>
      <c r="H88" s="169"/>
      <c r="I88" s="189"/>
      <c r="J88" s="218"/>
      <c r="K88" s="189"/>
      <c r="L88" s="191"/>
      <c r="M88" s="197"/>
      <c r="N88" s="189"/>
      <c r="O88" s="205"/>
      <c r="P88" s="51"/>
    </row>
    <row r="89" spans="1:16" ht="20.100000000000001" customHeight="1" thickBot="1" x14ac:dyDescent="0.35">
      <c r="A89" s="289" t="s">
        <v>56</v>
      </c>
      <c r="B89" s="290"/>
      <c r="C89" s="290"/>
      <c r="D89" s="291"/>
      <c r="E89" s="174"/>
      <c r="F89" s="167"/>
      <c r="G89" s="168"/>
      <c r="H89" s="169"/>
      <c r="I89" s="189"/>
      <c r="J89" s="218"/>
      <c r="K89" s="189"/>
      <c r="L89" s="191"/>
      <c r="M89" s="197"/>
      <c r="N89" s="189"/>
      <c r="O89" s="205"/>
      <c r="P89" s="51"/>
    </row>
    <row r="90" spans="1:16" x14ac:dyDescent="0.3">
      <c r="A90" s="22">
        <v>1</v>
      </c>
      <c r="B90" s="8"/>
      <c r="C90" s="8"/>
      <c r="D90" s="4" t="s">
        <v>98</v>
      </c>
      <c r="E90" s="78">
        <f>(E106+E111+E126+E131)/100</f>
        <v>0.85</v>
      </c>
      <c r="F90" s="167">
        <v>0</v>
      </c>
      <c r="G90" s="168">
        <f t="shared" ref="G90:G92" si="131">E90+(E90*F90)</f>
        <v>0.85</v>
      </c>
      <c r="H90" s="125" t="s">
        <v>11</v>
      </c>
      <c r="I90" s="196">
        <v>0</v>
      </c>
      <c r="J90" s="195">
        <f t="shared" ref="J90:J92" si="132">I90*G90</f>
        <v>0</v>
      </c>
      <c r="K90" s="196">
        <f t="shared" ref="K90:K98" si="133">$K$4</f>
        <v>121.60000000000001</v>
      </c>
      <c r="L90" s="191"/>
      <c r="M90" s="191">
        <f t="shared" ref="M90:M92" si="134">L90*G90</f>
        <v>0</v>
      </c>
      <c r="N90" s="195">
        <f t="shared" ref="N90:N92" si="135">M90*K90</f>
        <v>0</v>
      </c>
      <c r="O90" s="205">
        <f t="shared" ref="O90:O92" si="136">J90+N90</f>
        <v>0</v>
      </c>
      <c r="P90" s="51"/>
    </row>
    <row r="91" spans="1:16" x14ac:dyDescent="0.3">
      <c r="A91" s="22">
        <v>2</v>
      </c>
      <c r="B91" s="8"/>
      <c r="C91" s="170"/>
      <c r="D91" s="50" t="s">
        <v>99</v>
      </c>
      <c r="E91" s="42">
        <f>(E140+E141+E151+E152+E153+E154)/100</f>
        <v>3.45</v>
      </c>
      <c r="F91" s="167">
        <v>0</v>
      </c>
      <c r="G91" s="168">
        <f t="shared" si="131"/>
        <v>3.45</v>
      </c>
      <c r="H91" s="125" t="s">
        <v>11</v>
      </c>
      <c r="I91" s="196">
        <v>0</v>
      </c>
      <c r="J91" s="195">
        <f t="shared" si="132"/>
        <v>0</v>
      </c>
      <c r="K91" s="196">
        <f t="shared" si="133"/>
        <v>121.60000000000001</v>
      </c>
      <c r="L91" s="191"/>
      <c r="M91" s="191">
        <f t="shared" si="134"/>
        <v>0</v>
      </c>
      <c r="N91" s="195">
        <f t="shared" si="135"/>
        <v>0</v>
      </c>
      <c r="O91" s="205">
        <f t="shared" si="136"/>
        <v>0</v>
      </c>
      <c r="P91" s="51"/>
    </row>
    <row r="92" spans="1:16" x14ac:dyDescent="0.3">
      <c r="A92" s="22">
        <v>3</v>
      </c>
      <c r="B92" s="8"/>
      <c r="C92" s="170"/>
      <c r="D92" s="50" t="s">
        <v>100</v>
      </c>
      <c r="E92" s="42">
        <f>(E65+E66+E67)*4</f>
        <v>24</v>
      </c>
      <c r="F92" s="167">
        <v>0</v>
      </c>
      <c r="G92" s="168">
        <f t="shared" si="131"/>
        <v>24</v>
      </c>
      <c r="H92" s="125" t="s">
        <v>11</v>
      </c>
      <c r="I92" s="196">
        <v>0</v>
      </c>
      <c r="J92" s="195">
        <f t="shared" si="132"/>
        <v>0</v>
      </c>
      <c r="K92" s="196">
        <f t="shared" si="133"/>
        <v>121.60000000000001</v>
      </c>
      <c r="L92" s="191"/>
      <c r="M92" s="191">
        <f t="shared" si="134"/>
        <v>0</v>
      </c>
      <c r="N92" s="195">
        <f t="shared" si="135"/>
        <v>0</v>
      </c>
      <c r="O92" s="205">
        <f t="shared" si="136"/>
        <v>0</v>
      </c>
      <c r="P92" s="51"/>
    </row>
    <row r="93" spans="1:16" x14ac:dyDescent="0.3">
      <c r="A93" s="22">
        <v>4</v>
      </c>
      <c r="B93" s="8"/>
      <c r="C93" s="170"/>
      <c r="D93" s="50" t="s">
        <v>196</v>
      </c>
      <c r="E93" s="42">
        <v>40</v>
      </c>
      <c r="F93" s="167">
        <v>0</v>
      </c>
      <c r="G93" s="168">
        <f t="shared" ref="G93:G96" si="137">E93+(E93*F93)</f>
        <v>40</v>
      </c>
      <c r="H93" s="125" t="s">
        <v>9</v>
      </c>
      <c r="I93" s="196">
        <v>0</v>
      </c>
      <c r="J93" s="195">
        <f t="shared" ref="J93:J96" si="138">I93*G93</f>
        <v>0</v>
      </c>
      <c r="K93" s="196">
        <f t="shared" si="133"/>
        <v>121.60000000000001</v>
      </c>
      <c r="L93" s="191"/>
      <c r="M93" s="191">
        <f t="shared" ref="M93:M96" si="139">L93*G93</f>
        <v>0</v>
      </c>
      <c r="N93" s="195">
        <f t="shared" ref="N93:N96" si="140">M93*K93</f>
        <v>0</v>
      </c>
      <c r="O93" s="205">
        <f t="shared" ref="O93:O96" si="141">J93+N93</f>
        <v>0</v>
      </c>
      <c r="P93" s="51"/>
    </row>
    <row r="94" spans="1:16" x14ac:dyDescent="0.3">
      <c r="A94" s="22">
        <v>5</v>
      </c>
      <c r="B94" s="8"/>
      <c r="C94" s="170"/>
      <c r="D94" s="4" t="s">
        <v>231</v>
      </c>
      <c r="E94" s="78">
        <v>178</v>
      </c>
      <c r="F94" s="167">
        <v>0</v>
      </c>
      <c r="G94" s="168">
        <f t="shared" ref="G94:G95" si="142">E94+(E94*F94)</f>
        <v>178</v>
      </c>
      <c r="H94" s="125" t="s">
        <v>11</v>
      </c>
      <c r="I94" s="196">
        <v>0</v>
      </c>
      <c r="J94" s="195">
        <f t="shared" ref="J94:J95" si="143">I94*G94</f>
        <v>0</v>
      </c>
      <c r="K94" s="196">
        <f t="shared" si="133"/>
        <v>121.60000000000001</v>
      </c>
      <c r="L94" s="191"/>
      <c r="M94" s="191">
        <f t="shared" ref="M94:M95" si="144">L94*G94</f>
        <v>0</v>
      </c>
      <c r="N94" s="195">
        <f t="shared" ref="N94:N95" si="145">M94*K94</f>
        <v>0</v>
      </c>
      <c r="O94" s="205">
        <f t="shared" ref="O94:O95" si="146">J94+N94</f>
        <v>0</v>
      </c>
      <c r="P94" s="51"/>
    </row>
    <row r="95" spans="1:16" x14ac:dyDescent="0.3">
      <c r="A95" s="22">
        <v>6</v>
      </c>
      <c r="B95" s="8"/>
      <c r="C95" s="170"/>
      <c r="D95" s="4" t="s">
        <v>232</v>
      </c>
      <c r="E95" s="78">
        <f>E94*2</f>
        <v>356</v>
      </c>
      <c r="F95" s="167">
        <v>0</v>
      </c>
      <c r="G95" s="168">
        <f t="shared" si="142"/>
        <v>356</v>
      </c>
      <c r="H95" s="125" t="s">
        <v>11</v>
      </c>
      <c r="I95" s="196">
        <v>0</v>
      </c>
      <c r="J95" s="195">
        <f t="shared" si="143"/>
        <v>0</v>
      </c>
      <c r="K95" s="196">
        <f t="shared" si="133"/>
        <v>121.60000000000001</v>
      </c>
      <c r="L95" s="191"/>
      <c r="M95" s="191">
        <f t="shared" si="144"/>
        <v>0</v>
      </c>
      <c r="N95" s="195">
        <f t="shared" si="145"/>
        <v>0</v>
      </c>
      <c r="O95" s="205">
        <f t="shared" si="146"/>
        <v>0</v>
      </c>
      <c r="P95" s="51"/>
    </row>
    <row r="96" spans="1:16" x14ac:dyDescent="0.3">
      <c r="A96" s="22">
        <v>7</v>
      </c>
      <c r="B96" s="8"/>
      <c r="C96" s="170"/>
      <c r="D96" s="207" t="s">
        <v>344</v>
      </c>
      <c r="E96" s="78">
        <v>1</v>
      </c>
      <c r="F96" s="167">
        <v>0</v>
      </c>
      <c r="G96" s="168">
        <f t="shared" si="137"/>
        <v>1</v>
      </c>
      <c r="H96" s="125" t="s">
        <v>11</v>
      </c>
      <c r="I96" s="196">
        <v>0</v>
      </c>
      <c r="J96" s="195">
        <f t="shared" si="138"/>
        <v>0</v>
      </c>
      <c r="K96" s="196">
        <f t="shared" si="133"/>
        <v>121.60000000000001</v>
      </c>
      <c r="L96" s="191"/>
      <c r="M96" s="191">
        <f t="shared" si="139"/>
        <v>0</v>
      </c>
      <c r="N96" s="195">
        <f t="shared" si="140"/>
        <v>0</v>
      </c>
      <c r="O96" s="205">
        <f t="shared" si="141"/>
        <v>0</v>
      </c>
      <c r="P96" s="51"/>
    </row>
    <row r="97" spans="1:19" x14ac:dyDescent="0.3">
      <c r="A97" s="22">
        <v>8</v>
      </c>
      <c r="B97" s="8"/>
      <c r="C97" s="170"/>
      <c r="D97" s="4" t="s">
        <v>249</v>
      </c>
      <c r="E97" s="78">
        <v>1</v>
      </c>
      <c r="F97" s="167">
        <v>0</v>
      </c>
      <c r="G97" s="168">
        <f t="shared" ref="G97" si="147">E97+(E97*F97)</f>
        <v>1</v>
      </c>
      <c r="H97" s="125" t="s">
        <v>11</v>
      </c>
      <c r="I97" s="196">
        <v>0</v>
      </c>
      <c r="J97" s="195">
        <f t="shared" ref="J97" si="148">I97*G97</f>
        <v>0</v>
      </c>
      <c r="K97" s="196">
        <f t="shared" si="133"/>
        <v>121.60000000000001</v>
      </c>
      <c r="L97" s="191"/>
      <c r="M97" s="191">
        <f t="shared" ref="M97" si="149">L97*G97</f>
        <v>0</v>
      </c>
      <c r="N97" s="195">
        <f t="shared" ref="N97" si="150">M97*K97</f>
        <v>0</v>
      </c>
      <c r="O97" s="205">
        <f t="shared" ref="O97" si="151">J97+N97</f>
        <v>0</v>
      </c>
      <c r="P97" s="51"/>
    </row>
    <row r="98" spans="1:19" x14ac:dyDescent="0.3">
      <c r="A98" s="22">
        <v>9</v>
      </c>
      <c r="B98" s="8"/>
      <c r="C98" s="170"/>
      <c r="D98" s="4" t="s">
        <v>248</v>
      </c>
      <c r="E98" s="78">
        <v>9</v>
      </c>
      <c r="F98" s="167">
        <v>0</v>
      </c>
      <c r="G98" s="168">
        <f>E98+(E98*F98)</f>
        <v>9</v>
      </c>
      <c r="H98" s="125" t="s">
        <v>11</v>
      </c>
      <c r="I98" s="222"/>
      <c r="J98" s="195">
        <f>I98*G98</f>
        <v>0</v>
      </c>
      <c r="K98" s="196">
        <f t="shared" si="133"/>
        <v>121.60000000000001</v>
      </c>
      <c r="L98" s="191"/>
      <c r="M98" s="191">
        <f>L98*G98</f>
        <v>0</v>
      </c>
      <c r="N98" s="195">
        <f>M98*K98</f>
        <v>0</v>
      </c>
      <c r="O98" s="205">
        <f>J98+N98</f>
        <v>0</v>
      </c>
      <c r="P98" s="51"/>
    </row>
    <row r="99" spans="1:19" s="21" customFormat="1" ht="15" thickBot="1" x14ac:dyDescent="0.35">
      <c r="A99" s="17"/>
      <c r="B99" s="33"/>
      <c r="C99" s="33"/>
      <c r="D99" s="39"/>
      <c r="E99" s="79"/>
      <c r="F99" s="38"/>
      <c r="G99" s="133"/>
      <c r="H99" s="37"/>
      <c r="I99" s="223"/>
      <c r="J99" s="224"/>
      <c r="K99" s="223"/>
      <c r="L99" s="191"/>
      <c r="M99" s="264"/>
      <c r="N99" s="195"/>
      <c r="O99" s="249"/>
      <c r="P99" s="41"/>
      <c r="Q99" s="11"/>
      <c r="S99" s="11"/>
    </row>
    <row r="100" spans="1:19" s="21" customFormat="1" ht="30" customHeight="1" thickBot="1" x14ac:dyDescent="0.35">
      <c r="A100" s="17"/>
      <c r="B100" s="33"/>
      <c r="C100" s="46"/>
      <c r="D100" s="341" t="s">
        <v>38</v>
      </c>
      <c r="E100" s="342"/>
      <c r="F100" s="342"/>
      <c r="G100" s="342"/>
      <c r="H100" s="342"/>
      <c r="I100" s="342"/>
      <c r="J100" s="344"/>
      <c r="K100" s="225"/>
      <c r="L100" s="191"/>
      <c r="M100" s="264"/>
      <c r="N100" s="195"/>
      <c r="O100" s="247">
        <f>J100</f>
        <v>0</v>
      </c>
      <c r="P100" s="41"/>
      <c r="Q100" s="11"/>
      <c r="S100" s="11"/>
    </row>
    <row r="101" spans="1:19" ht="15" thickBot="1" x14ac:dyDescent="0.35">
      <c r="A101" s="22"/>
      <c r="B101" s="26"/>
      <c r="C101" s="26"/>
      <c r="D101" s="39"/>
      <c r="E101" s="42"/>
      <c r="F101" s="1"/>
      <c r="G101" s="133"/>
      <c r="H101" s="15"/>
      <c r="I101" s="226"/>
      <c r="J101" s="214"/>
      <c r="K101" s="227"/>
      <c r="L101" s="191"/>
      <c r="M101" s="265"/>
      <c r="N101" s="216"/>
      <c r="O101" s="249"/>
      <c r="P101" s="52"/>
    </row>
    <row r="102" spans="1:19" s="55" customFormat="1" ht="16.2" thickBot="1" x14ac:dyDescent="0.35">
      <c r="A102" s="34"/>
      <c r="B102" s="35"/>
      <c r="C102" s="35"/>
      <c r="D102" s="53"/>
      <c r="E102" s="80"/>
      <c r="F102" s="36"/>
      <c r="G102" s="292" t="s">
        <v>36</v>
      </c>
      <c r="H102" s="293"/>
      <c r="I102" s="228">
        <f>SUM(J5:J101)</f>
        <v>0</v>
      </c>
      <c r="J102" s="287" t="s">
        <v>37</v>
      </c>
      <c r="K102" s="288"/>
      <c r="L102" s="191"/>
      <c r="M102" s="266"/>
      <c r="N102" s="241"/>
      <c r="O102" s="250"/>
      <c r="P102" s="54">
        <f>SUM(O5:O101)</f>
        <v>0</v>
      </c>
    </row>
    <row r="103" spans="1:19" ht="15" thickBot="1" x14ac:dyDescent="0.35">
      <c r="A103" s="22"/>
      <c r="B103" s="26"/>
      <c r="C103" s="26"/>
      <c r="D103" s="39"/>
      <c r="E103" s="42"/>
      <c r="F103" s="1"/>
      <c r="G103" s="133"/>
      <c r="H103" s="15"/>
      <c r="I103" s="226"/>
      <c r="J103" s="214"/>
      <c r="K103" s="227"/>
      <c r="L103" s="191"/>
      <c r="M103" s="265"/>
      <c r="N103" s="216"/>
      <c r="O103" s="249"/>
      <c r="P103" s="52"/>
    </row>
    <row r="104" spans="1:19" ht="30" customHeight="1" thickBot="1" x14ac:dyDescent="0.35">
      <c r="A104" s="334" t="s">
        <v>26</v>
      </c>
      <c r="B104" s="336"/>
      <c r="C104" s="336"/>
      <c r="D104" s="336"/>
      <c r="E104" s="336"/>
      <c r="F104" s="336"/>
      <c r="G104" s="336"/>
      <c r="H104" s="335"/>
      <c r="I104" s="229"/>
      <c r="J104" s="216"/>
      <c r="K104" s="216"/>
      <c r="L104" s="191"/>
      <c r="M104" s="263"/>
      <c r="N104" s="216"/>
      <c r="O104" s="247"/>
      <c r="P104" s="41"/>
    </row>
    <row r="105" spans="1:19" ht="20.100000000000001" customHeight="1" thickBot="1" x14ac:dyDescent="0.35">
      <c r="A105" s="289" t="s">
        <v>255</v>
      </c>
      <c r="B105" s="290"/>
      <c r="C105" s="290"/>
      <c r="D105" s="291"/>
      <c r="E105" s="45"/>
      <c r="F105" s="1"/>
      <c r="G105" s="47"/>
      <c r="H105" s="2"/>
      <c r="I105" s="213"/>
      <c r="J105" s="214"/>
      <c r="K105" s="216"/>
      <c r="L105" s="191"/>
      <c r="M105" s="263"/>
      <c r="N105" s="216"/>
      <c r="O105" s="247"/>
      <c r="P105" s="41"/>
    </row>
    <row r="106" spans="1:19" ht="15" customHeight="1" x14ac:dyDescent="0.3">
      <c r="A106" s="22">
        <v>1</v>
      </c>
      <c r="B106" s="84" t="s">
        <v>235</v>
      </c>
      <c r="C106" s="23"/>
      <c r="D106" s="18" t="s">
        <v>286</v>
      </c>
      <c r="E106" s="43">
        <v>20</v>
      </c>
      <c r="F106" s="1">
        <v>0.1</v>
      </c>
      <c r="G106" s="47">
        <f t="shared" ref="G106:G116" si="152">E106+(E106*F106)</f>
        <v>22</v>
      </c>
      <c r="H106" s="3" t="s">
        <v>9</v>
      </c>
      <c r="I106" s="196">
        <v>0</v>
      </c>
      <c r="J106" s="195">
        <f t="shared" ref="J106:J111" si="153">I106*G106</f>
        <v>0</v>
      </c>
      <c r="K106" s="196">
        <f>$K$4</f>
        <v>121.60000000000001</v>
      </c>
      <c r="L106" s="191"/>
      <c r="M106" s="191">
        <f t="shared" ref="M106:M111" si="154">L106*G106</f>
        <v>0</v>
      </c>
      <c r="N106" s="195">
        <f t="shared" ref="N106:N111" si="155">M106*K106</f>
        <v>0</v>
      </c>
      <c r="O106" s="247">
        <f t="shared" ref="O106:O111" si="156">N106+J106</f>
        <v>0</v>
      </c>
      <c r="P106" s="59"/>
    </row>
    <row r="107" spans="1:19" x14ac:dyDescent="0.3">
      <c r="A107" s="22"/>
      <c r="B107" s="84" t="s">
        <v>235</v>
      </c>
      <c r="C107" s="23"/>
      <c r="D107" s="18" t="s">
        <v>287</v>
      </c>
      <c r="E107" s="43">
        <f>ROUNDUP(E106*3%*2,0)</f>
        <v>2</v>
      </c>
      <c r="F107" s="167">
        <v>0</v>
      </c>
      <c r="G107" s="47">
        <f t="shared" si="152"/>
        <v>2</v>
      </c>
      <c r="H107" s="3" t="s">
        <v>11</v>
      </c>
      <c r="I107" s="196">
        <v>0</v>
      </c>
      <c r="J107" s="195">
        <f>I107*G107</f>
        <v>0</v>
      </c>
      <c r="K107" s="196">
        <f>$K$4</f>
        <v>121.60000000000001</v>
      </c>
      <c r="L107" s="191"/>
      <c r="M107" s="191">
        <f>L107*G107</f>
        <v>0</v>
      </c>
      <c r="N107" s="195">
        <f>M107*K107</f>
        <v>0</v>
      </c>
      <c r="O107" s="247">
        <f>N107+J107</f>
        <v>0</v>
      </c>
      <c r="P107" s="59"/>
    </row>
    <row r="108" spans="1:19" x14ac:dyDescent="0.3">
      <c r="A108" s="22"/>
      <c r="B108" s="84" t="s">
        <v>235</v>
      </c>
      <c r="C108" s="23"/>
      <c r="D108" s="18" t="s">
        <v>288</v>
      </c>
      <c r="E108" s="43">
        <f>ROUNDUP(E106*4%*2,0)</f>
        <v>2</v>
      </c>
      <c r="F108" s="167">
        <v>0</v>
      </c>
      <c r="G108" s="47">
        <f t="shared" si="152"/>
        <v>2</v>
      </c>
      <c r="H108" s="3" t="s">
        <v>11</v>
      </c>
      <c r="I108" s="196">
        <v>0</v>
      </c>
      <c r="J108" s="195">
        <f>I108*G108</f>
        <v>0</v>
      </c>
      <c r="K108" s="196">
        <f>$K$4</f>
        <v>121.60000000000001</v>
      </c>
      <c r="L108" s="191"/>
      <c r="M108" s="191">
        <f>L108*G108</f>
        <v>0</v>
      </c>
      <c r="N108" s="195">
        <f>M108*K108</f>
        <v>0</v>
      </c>
      <c r="O108" s="247">
        <f>N108+J108</f>
        <v>0</v>
      </c>
      <c r="P108" s="59"/>
    </row>
    <row r="109" spans="1:19" x14ac:dyDescent="0.3">
      <c r="A109" s="22"/>
      <c r="B109" s="84" t="s">
        <v>235</v>
      </c>
      <c r="C109" s="23"/>
      <c r="D109" s="18" t="s">
        <v>289</v>
      </c>
      <c r="E109" s="43">
        <f>ROUNDUP(E106*3%*4,0)</f>
        <v>3</v>
      </c>
      <c r="F109" s="167">
        <v>0</v>
      </c>
      <c r="G109" s="47">
        <f t="shared" si="152"/>
        <v>3</v>
      </c>
      <c r="H109" s="3" t="s">
        <v>11</v>
      </c>
      <c r="I109" s="196">
        <v>0</v>
      </c>
      <c r="J109" s="195">
        <f>I109*G109</f>
        <v>0</v>
      </c>
      <c r="K109" s="196">
        <f>$K$4</f>
        <v>121.60000000000001</v>
      </c>
      <c r="L109" s="191"/>
      <c r="M109" s="191">
        <f>L109*G109</f>
        <v>0</v>
      </c>
      <c r="N109" s="195">
        <f>M109*K109</f>
        <v>0</v>
      </c>
      <c r="O109" s="247">
        <f>N109+J109</f>
        <v>0</v>
      </c>
      <c r="P109" s="59"/>
    </row>
    <row r="110" spans="1:19" x14ac:dyDescent="0.3">
      <c r="A110" s="22"/>
      <c r="B110" s="84" t="s">
        <v>235</v>
      </c>
      <c r="C110" s="23"/>
      <c r="D110" s="18" t="s">
        <v>290</v>
      </c>
      <c r="E110" s="43">
        <f>ROUNDUP(E106*4%*2,0)</f>
        <v>2</v>
      </c>
      <c r="F110" s="167">
        <v>0</v>
      </c>
      <c r="G110" s="47">
        <f t="shared" si="152"/>
        <v>2</v>
      </c>
      <c r="H110" s="3" t="s">
        <v>11</v>
      </c>
      <c r="I110" s="196">
        <v>0</v>
      </c>
      <c r="J110" s="195">
        <f>I110*G110</f>
        <v>0</v>
      </c>
      <c r="K110" s="196">
        <f>$K$4</f>
        <v>121.60000000000001</v>
      </c>
      <c r="L110" s="191"/>
      <c r="M110" s="191">
        <f>L110*G110</f>
        <v>0</v>
      </c>
      <c r="N110" s="195">
        <f>M110*K110</f>
        <v>0</v>
      </c>
      <c r="O110" s="247">
        <f>N110+J110</f>
        <v>0</v>
      </c>
      <c r="P110" s="59"/>
    </row>
    <row r="111" spans="1:19" ht="15" customHeight="1" x14ac:dyDescent="0.3">
      <c r="A111" s="22">
        <v>2</v>
      </c>
      <c r="B111" s="84" t="s">
        <v>235</v>
      </c>
      <c r="C111" s="23"/>
      <c r="D111" s="18" t="s">
        <v>291</v>
      </c>
      <c r="E111" s="43">
        <v>10</v>
      </c>
      <c r="F111" s="1">
        <v>0.1</v>
      </c>
      <c r="G111" s="47">
        <f t="shared" si="152"/>
        <v>11</v>
      </c>
      <c r="H111" s="3" t="s">
        <v>9</v>
      </c>
      <c r="I111" s="196">
        <v>0</v>
      </c>
      <c r="J111" s="195">
        <f t="shared" si="153"/>
        <v>0</v>
      </c>
      <c r="K111" s="196">
        <f t="shared" ref="K111" si="157">$K$4</f>
        <v>121.60000000000001</v>
      </c>
      <c r="L111" s="191"/>
      <c r="M111" s="191">
        <f t="shared" si="154"/>
        <v>0</v>
      </c>
      <c r="N111" s="195">
        <f t="shared" si="155"/>
        <v>0</v>
      </c>
      <c r="O111" s="247">
        <f t="shared" si="156"/>
        <v>0</v>
      </c>
      <c r="P111" s="59"/>
    </row>
    <row r="112" spans="1:19" x14ac:dyDescent="0.3">
      <c r="A112" s="22"/>
      <c r="B112" s="84" t="s">
        <v>235</v>
      </c>
      <c r="C112" s="23"/>
      <c r="D112" s="18" t="s">
        <v>292</v>
      </c>
      <c r="E112" s="43">
        <f>ROUNDUP(E111*4%,0)</f>
        <v>1</v>
      </c>
      <c r="F112" s="167">
        <v>0</v>
      </c>
      <c r="G112" s="47">
        <f t="shared" si="152"/>
        <v>1</v>
      </c>
      <c r="H112" s="3" t="s">
        <v>11</v>
      </c>
      <c r="I112" s="196">
        <v>0</v>
      </c>
      <c r="J112" s="195">
        <f>I112*G112</f>
        <v>0</v>
      </c>
      <c r="K112" s="196">
        <f>$K$4</f>
        <v>121.60000000000001</v>
      </c>
      <c r="L112" s="191"/>
      <c r="M112" s="191">
        <f>L112*G112</f>
        <v>0</v>
      </c>
      <c r="N112" s="195">
        <f>M112*K112</f>
        <v>0</v>
      </c>
      <c r="O112" s="247">
        <f>N112+J112</f>
        <v>0</v>
      </c>
      <c r="P112" s="59"/>
    </row>
    <row r="113" spans="1:16" x14ac:dyDescent="0.3">
      <c r="A113" s="22"/>
      <c r="B113" s="84" t="s">
        <v>235</v>
      </c>
      <c r="C113" s="23"/>
      <c r="D113" s="18" t="s">
        <v>285</v>
      </c>
      <c r="E113" s="43">
        <f>ROUNDUP(E111/9.2,0)</f>
        <v>2</v>
      </c>
      <c r="F113" s="167">
        <v>0</v>
      </c>
      <c r="G113" s="47">
        <f t="shared" si="152"/>
        <v>2</v>
      </c>
      <c r="H113" s="3" t="s">
        <v>11</v>
      </c>
      <c r="I113" s="196">
        <v>0</v>
      </c>
      <c r="J113" s="195">
        <f>I113*G113</f>
        <v>0</v>
      </c>
      <c r="K113" s="196">
        <f>$K$4</f>
        <v>121.60000000000001</v>
      </c>
      <c r="L113" s="191"/>
      <c r="M113" s="191">
        <f>L113*G113</f>
        <v>0</v>
      </c>
      <c r="N113" s="195">
        <f>M113*K113</f>
        <v>0</v>
      </c>
      <c r="O113" s="247">
        <f>N113+J113</f>
        <v>0</v>
      </c>
      <c r="P113" s="59"/>
    </row>
    <row r="114" spans="1:16" x14ac:dyDescent="0.3">
      <c r="A114" s="22"/>
      <c r="B114" s="84" t="s">
        <v>235</v>
      </c>
      <c r="C114" s="23"/>
      <c r="D114" s="18" t="s">
        <v>293</v>
      </c>
      <c r="E114" s="43">
        <f>ROUNDUP(E111*4%,0)</f>
        <v>1</v>
      </c>
      <c r="F114" s="167">
        <v>0</v>
      </c>
      <c r="G114" s="47">
        <f t="shared" si="152"/>
        <v>1</v>
      </c>
      <c r="H114" s="3" t="s">
        <v>11</v>
      </c>
      <c r="I114" s="196">
        <v>0</v>
      </c>
      <c r="J114" s="195">
        <f>I114*G114</f>
        <v>0</v>
      </c>
      <c r="K114" s="196">
        <f>$K$4</f>
        <v>121.60000000000001</v>
      </c>
      <c r="L114" s="191"/>
      <c r="M114" s="191">
        <f>L114*G114</f>
        <v>0</v>
      </c>
      <c r="N114" s="195">
        <f>M114*K114</f>
        <v>0</v>
      </c>
      <c r="O114" s="247">
        <f>N114+J114</f>
        <v>0</v>
      </c>
      <c r="P114" s="59"/>
    </row>
    <row r="115" spans="1:16" x14ac:dyDescent="0.3">
      <c r="A115" s="22"/>
      <c r="B115" s="84" t="s">
        <v>235</v>
      </c>
      <c r="C115" s="23"/>
      <c r="D115" s="18" t="s">
        <v>294</v>
      </c>
      <c r="E115" s="43">
        <f>ROUNDUP(E111*4%,0)</f>
        <v>1</v>
      </c>
      <c r="F115" s="167">
        <v>0</v>
      </c>
      <c r="G115" s="47">
        <f t="shared" si="152"/>
        <v>1</v>
      </c>
      <c r="H115" s="3" t="s">
        <v>11</v>
      </c>
      <c r="I115" s="196">
        <v>0</v>
      </c>
      <c r="J115" s="195">
        <f>I115*G115</f>
        <v>0</v>
      </c>
      <c r="K115" s="196">
        <f>$K$4</f>
        <v>121.60000000000001</v>
      </c>
      <c r="L115" s="191"/>
      <c r="M115" s="191">
        <f>L115*G115</f>
        <v>0</v>
      </c>
      <c r="N115" s="195">
        <f>M115*K115</f>
        <v>0</v>
      </c>
      <c r="O115" s="247">
        <f>N115+J115</f>
        <v>0</v>
      </c>
      <c r="P115" s="59"/>
    </row>
    <row r="116" spans="1:16" x14ac:dyDescent="0.3">
      <c r="A116" s="22"/>
      <c r="B116" s="84" t="s">
        <v>235</v>
      </c>
      <c r="C116" s="23"/>
      <c r="D116" s="18" t="s">
        <v>295</v>
      </c>
      <c r="E116" s="43">
        <f>ROUNDUP(E111*4%,0)</f>
        <v>1</v>
      </c>
      <c r="F116" s="167">
        <v>0</v>
      </c>
      <c r="G116" s="47">
        <f t="shared" si="152"/>
        <v>1</v>
      </c>
      <c r="H116" s="3" t="s">
        <v>11</v>
      </c>
      <c r="I116" s="196">
        <v>0</v>
      </c>
      <c r="J116" s="195">
        <f>I116*G116</f>
        <v>0</v>
      </c>
      <c r="K116" s="196">
        <f>$K$4</f>
        <v>121.60000000000001</v>
      </c>
      <c r="L116" s="191"/>
      <c r="M116" s="191">
        <f>L116*G116</f>
        <v>0</v>
      </c>
      <c r="N116" s="195">
        <f>M116*K116</f>
        <v>0</v>
      </c>
      <c r="O116" s="247">
        <f>N116+J116</f>
        <v>0</v>
      </c>
      <c r="P116" s="59"/>
    </row>
    <row r="117" spans="1:16" ht="15" thickBot="1" x14ac:dyDescent="0.35">
      <c r="A117" s="24"/>
      <c r="B117" s="27"/>
      <c r="C117" s="27"/>
      <c r="D117" s="7"/>
      <c r="E117" s="44"/>
      <c r="F117" s="12"/>
      <c r="G117" s="134"/>
      <c r="H117" s="13"/>
      <c r="I117" s="213"/>
      <c r="J117" s="214"/>
      <c r="K117" s="216"/>
      <c r="L117" s="191"/>
      <c r="M117" s="263"/>
      <c r="N117" s="216"/>
      <c r="O117" s="247"/>
      <c r="P117" s="41"/>
    </row>
    <row r="118" spans="1:16" ht="20.100000000000001" customHeight="1" thickBot="1" x14ac:dyDescent="0.35">
      <c r="A118" s="289" t="s">
        <v>53</v>
      </c>
      <c r="B118" s="290"/>
      <c r="C118" s="290"/>
      <c r="D118" s="291"/>
      <c r="E118" s="45"/>
      <c r="F118" s="1"/>
      <c r="G118" s="47"/>
      <c r="H118" s="2"/>
      <c r="I118" s="213"/>
      <c r="J118" s="214"/>
      <c r="K118" s="216"/>
      <c r="L118" s="191"/>
      <c r="M118" s="263"/>
      <c r="N118" s="216"/>
      <c r="O118" s="247"/>
      <c r="P118" s="41"/>
    </row>
    <row r="119" spans="1:16" ht="15" customHeight="1" x14ac:dyDescent="0.3">
      <c r="A119" s="22">
        <v>1</v>
      </c>
      <c r="B119" s="84" t="s">
        <v>235</v>
      </c>
      <c r="C119" s="23"/>
      <c r="D119" s="18" t="s">
        <v>256</v>
      </c>
      <c r="E119" s="43">
        <v>90</v>
      </c>
      <c r="F119" s="1">
        <v>0.1</v>
      </c>
      <c r="G119" s="47">
        <f>E119+(E119*F119)</f>
        <v>99</v>
      </c>
      <c r="H119" s="3" t="s">
        <v>9</v>
      </c>
      <c r="I119" s="196">
        <v>0</v>
      </c>
      <c r="J119" s="195">
        <f t="shared" ref="J119" si="158">I119*G119</f>
        <v>0</v>
      </c>
      <c r="K119" s="196">
        <f>$K$4</f>
        <v>121.60000000000001</v>
      </c>
      <c r="L119" s="191"/>
      <c r="M119" s="191">
        <f t="shared" ref="M119" si="159">L119*G119</f>
        <v>0</v>
      </c>
      <c r="N119" s="195">
        <f t="shared" ref="N119" si="160">M119*K119</f>
        <v>0</v>
      </c>
      <c r="O119" s="247">
        <f t="shared" ref="O119" si="161">J119+N119</f>
        <v>0</v>
      </c>
      <c r="P119" s="59"/>
    </row>
    <row r="120" spans="1:16" ht="15" customHeight="1" x14ac:dyDescent="0.3">
      <c r="A120" s="22">
        <v>2</v>
      </c>
      <c r="B120" s="84" t="s">
        <v>235</v>
      </c>
      <c r="C120" s="23"/>
      <c r="D120" s="18" t="s">
        <v>127</v>
      </c>
      <c r="E120" s="78">
        <v>940</v>
      </c>
      <c r="F120" s="167">
        <v>0.1</v>
      </c>
      <c r="G120" s="168">
        <f>E120+(E120*F120)</f>
        <v>1034</v>
      </c>
      <c r="H120" s="125" t="s">
        <v>9</v>
      </c>
      <c r="I120" s="196">
        <v>0</v>
      </c>
      <c r="J120" s="195">
        <f t="shared" ref="J120:J123" si="162">I120*G120</f>
        <v>0</v>
      </c>
      <c r="K120" s="196">
        <f>$K$4</f>
        <v>121.60000000000001</v>
      </c>
      <c r="L120" s="191"/>
      <c r="M120" s="191">
        <f t="shared" ref="M120:M123" si="163">L120*G120</f>
        <v>0</v>
      </c>
      <c r="N120" s="195">
        <f t="shared" ref="N120:N123" si="164">M120*K120</f>
        <v>0</v>
      </c>
      <c r="O120" s="205">
        <f t="shared" ref="O120:O123" si="165">J120+N120</f>
        <v>0</v>
      </c>
      <c r="P120" s="59"/>
    </row>
    <row r="121" spans="1:16" ht="15" customHeight="1" x14ac:dyDescent="0.3">
      <c r="A121" s="22">
        <v>3</v>
      </c>
      <c r="B121" s="84" t="s">
        <v>235</v>
      </c>
      <c r="C121" s="23"/>
      <c r="D121" s="18" t="s">
        <v>128</v>
      </c>
      <c r="E121" s="78">
        <v>1307</v>
      </c>
      <c r="F121" s="167">
        <v>0.1</v>
      </c>
      <c r="G121" s="168">
        <f>E121+(E121*F121)</f>
        <v>1437.7</v>
      </c>
      <c r="H121" s="125" t="s">
        <v>9</v>
      </c>
      <c r="I121" s="196">
        <v>0</v>
      </c>
      <c r="J121" s="195">
        <f t="shared" si="162"/>
        <v>0</v>
      </c>
      <c r="K121" s="196">
        <f t="shared" ref="K121:K123" si="166">$K$4</f>
        <v>121.60000000000001</v>
      </c>
      <c r="L121" s="191"/>
      <c r="M121" s="191">
        <f t="shared" si="163"/>
        <v>0</v>
      </c>
      <c r="N121" s="195">
        <f t="shared" si="164"/>
        <v>0</v>
      </c>
      <c r="O121" s="205">
        <f t="shared" si="165"/>
        <v>0</v>
      </c>
      <c r="P121" s="59"/>
    </row>
    <row r="122" spans="1:16" ht="15" customHeight="1" x14ac:dyDescent="0.3">
      <c r="A122" s="22">
        <v>4</v>
      </c>
      <c r="B122" s="84" t="s">
        <v>235</v>
      </c>
      <c r="C122" s="23"/>
      <c r="D122" s="18" t="s">
        <v>129</v>
      </c>
      <c r="E122" s="42">
        <v>1666</v>
      </c>
      <c r="F122" s="167">
        <v>0.1</v>
      </c>
      <c r="G122" s="168">
        <f t="shared" ref="G122" si="167">E122+(E122*F122)</f>
        <v>1832.6</v>
      </c>
      <c r="H122" s="125" t="s">
        <v>9</v>
      </c>
      <c r="I122" s="196">
        <v>0</v>
      </c>
      <c r="J122" s="195">
        <f t="shared" si="162"/>
        <v>0</v>
      </c>
      <c r="K122" s="196">
        <f t="shared" si="166"/>
        <v>121.60000000000001</v>
      </c>
      <c r="L122" s="191"/>
      <c r="M122" s="191">
        <f t="shared" si="163"/>
        <v>0</v>
      </c>
      <c r="N122" s="195">
        <f t="shared" si="164"/>
        <v>0</v>
      </c>
      <c r="O122" s="205">
        <f t="shared" si="165"/>
        <v>0</v>
      </c>
      <c r="P122" s="59"/>
    </row>
    <row r="123" spans="1:16" ht="15" customHeight="1" x14ac:dyDescent="0.3">
      <c r="A123" s="22">
        <v>5</v>
      </c>
      <c r="B123" s="84" t="s">
        <v>235</v>
      </c>
      <c r="C123" s="23"/>
      <c r="D123" s="18" t="s">
        <v>130</v>
      </c>
      <c r="E123" s="78">
        <v>1060</v>
      </c>
      <c r="F123" s="167">
        <v>0.1</v>
      </c>
      <c r="G123" s="168">
        <f>E123+(E123*F123)</f>
        <v>1166</v>
      </c>
      <c r="H123" s="125" t="s">
        <v>9</v>
      </c>
      <c r="I123" s="196">
        <v>0</v>
      </c>
      <c r="J123" s="195">
        <f t="shared" si="162"/>
        <v>0</v>
      </c>
      <c r="K123" s="196">
        <f t="shared" si="166"/>
        <v>121.60000000000001</v>
      </c>
      <c r="L123" s="191"/>
      <c r="M123" s="191">
        <f t="shared" si="163"/>
        <v>0</v>
      </c>
      <c r="N123" s="195">
        <f t="shared" si="164"/>
        <v>0</v>
      </c>
      <c r="O123" s="205">
        <f t="shared" si="165"/>
        <v>0</v>
      </c>
      <c r="P123" s="59"/>
    </row>
    <row r="124" spans="1:16" ht="15" thickBot="1" x14ac:dyDescent="0.35">
      <c r="A124" s="24"/>
      <c r="B124" s="27"/>
      <c r="C124" s="27"/>
      <c r="D124" s="7"/>
      <c r="E124" s="44"/>
      <c r="F124" s="175"/>
      <c r="G124" s="176"/>
      <c r="H124" s="177"/>
      <c r="I124" s="221"/>
      <c r="J124" s="218"/>
      <c r="K124" s="189"/>
      <c r="L124" s="191"/>
      <c r="M124" s="197"/>
      <c r="N124" s="189"/>
      <c r="O124" s="205"/>
      <c r="P124" s="41"/>
    </row>
    <row r="125" spans="1:16" ht="20.100000000000001" customHeight="1" thickBot="1" x14ac:dyDescent="0.35">
      <c r="A125" s="289" t="s">
        <v>54</v>
      </c>
      <c r="B125" s="290"/>
      <c r="C125" s="290"/>
      <c r="D125" s="291"/>
      <c r="E125" s="45"/>
      <c r="F125" s="1"/>
      <c r="G125" s="47"/>
      <c r="H125" s="2"/>
      <c r="I125" s="213"/>
      <c r="J125" s="214"/>
      <c r="K125" s="216"/>
      <c r="L125" s="191"/>
      <c r="M125" s="263"/>
      <c r="N125" s="216"/>
      <c r="O125" s="247"/>
      <c r="P125" s="41"/>
    </row>
    <row r="126" spans="1:16" s="21" customFormat="1" x14ac:dyDescent="0.3">
      <c r="A126" s="22">
        <v>1</v>
      </c>
      <c r="B126" s="83" t="s">
        <v>236</v>
      </c>
      <c r="C126" s="8"/>
      <c r="D126" s="18" t="s">
        <v>286</v>
      </c>
      <c r="E126" s="42">
        <v>37</v>
      </c>
      <c r="F126" s="19">
        <v>0.1</v>
      </c>
      <c r="G126" s="47">
        <f t="shared" ref="G126" si="168">E126+(E126*F126)</f>
        <v>40.700000000000003</v>
      </c>
      <c r="H126" s="20" t="s">
        <v>9</v>
      </c>
      <c r="I126" s="196">
        <v>0</v>
      </c>
      <c r="J126" s="195">
        <f t="shared" ref="J126" si="169">I126*G126</f>
        <v>0</v>
      </c>
      <c r="K126" s="196">
        <f t="shared" ref="K126:K137" si="170">$K$4</f>
        <v>121.60000000000001</v>
      </c>
      <c r="L126" s="191"/>
      <c r="M126" s="191">
        <f t="shared" ref="M126" si="171">L126*G126</f>
        <v>0</v>
      </c>
      <c r="N126" s="195">
        <f t="shared" ref="N126" si="172">M126*K126</f>
        <v>0</v>
      </c>
      <c r="O126" s="247">
        <f t="shared" ref="O126" si="173">N126+J126</f>
        <v>0</v>
      </c>
      <c r="P126" s="51"/>
    </row>
    <row r="127" spans="1:16" x14ac:dyDescent="0.3">
      <c r="A127" s="22"/>
      <c r="B127" s="83" t="s">
        <v>236</v>
      </c>
      <c r="C127" s="8"/>
      <c r="D127" s="18" t="s">
        <v>287</v>
      </c>
      <c r="E127" s="42">
        <f>ROUNDUP(E126*3%*2,0)</f>
        <v>3</v>
      </c>
      <c r="F127" s="167">
        <v>0</v>
      </c>
      <c r="G127" s="47">
        <f>E127+(E127*F127)</f>
        <v>3</v>
      </c>
      <c r="H127" s="20" t="s">
        <v>11</v>
      </c>
      <c r="I127" s="196">
        <v>0</v>
      </c>
      <c r="J127" s="195">
        <f>I127*G127</f>
        <v>0</v>
      </c>
      <c r="K127" s="196">
        <f>$K$4</f>
        <v>121.60000000000001</v>
      </c>
      <c r="L127" s="191"/>
      <c r="M127" s="191">
        <f>L127*G127</f>
        <v>0</v>
      </c>
      <c r="N127" s="195">
        <f>M127*K127</f>
        <v>0</v>
      </c>
      <c r="O127" s="247">
        <f>N127+J127</f>
        <v>0</v>
      </c>
      <c r="P127" s="51"/>
    </row>
    <row r="128" spans="1:16" x14ac:dyDescent="0.3">
      <c r="A128" s="22"/>
      <c r="B128" s="83" t="s">
        <v>236</v>
      </c>
      <c r="C128" s="8"/>
      <c r="D128" s="18" t="s">
        <v>288</v>
      </c>
      <c r="E128" s="42">
        <f>ROUNDUP(E126*4%*2,0)</f>
        <v>3</v>
      </c>
      <c r="F128" s="167">
        <v>0</v>
      </c>
      <c r="G128" s="47">
        <f>E128+(E128*F128)</f>
        <v>3</v>
      </c>
      <c r="H128" s="20" t="s">
        <v>11</v>
      </c>
      <c r="I128" s="196">
        <v>0</v>
      </c>
      <c r="J128" s="195">
        <f>I128*G128</f>
        <v>0</v>
      </c>
      <c r="K128" s="196">
        <f>$K$4</f>
        <v>121.60000000000001</v>
      </c>
      <c r="L128" s="191"/>
      <c r="M128" s="191">
        <f>L128*G128</f>
        <v>0</v>
      </c>
      <c r="N128" s="195">
        <f>M128*K128</f>
        <v>0</v>
      </c>
      <c r="O128" s="247">
        <f>N128+J128</f>
        <v>0</v>
      </c>
      <c r="P128" s="51"/>
    </row>
    <row r="129" spans="1:16" x14ac:dyDescent="0.3">
      <c r="A129" s="22"/>
      <c r="B129" s="83" t="s">
        <v>236</v>
      </c>
      <c r="C129" s="8"/>
      <c r="D129" s="18" t="s">
        <v>289</v>
      </c>
      <c r="E129" s="42">
        <f>ROUNDUP(E126*3%*4,0)</f>
        <v>5</v>
      </c>
      <c r="F129" s="167">
        <v>0</v>
      </c>
      <c r="G129" s="47">
        <f>E129+(E129*F129)</f>
        <v>5</v>
      </c>
      <c r="H129" s="20" t="s">
        <v>11</v>
      </c>
      <c r="I129" s="196">
        <v>0</v>
      </c>
      <c r="J129" s="195">
        <f>I129*G129</f>
        <v>0</v>
      </c>
      <c r="K129" s="196">
        <f>$K$4</f>
        <v>121.60000000000001</v>
      </c>
      <c r="L129" s="191"/>
      <c r="M129" s="191">
        <f>L129*G129</f>
        <v>0</v>
      </c>
      <c r="N129" s="195">
        <f>M129*K129</f>
        <v>0</v>
      </c>
      <c r="O129" s="247">
        <f>N129+J129</f>
        <v>0</v>
      </c>
      <c r="P129" s="51"/>
    </row>
    <row r="130" spans="1:16" x14ac:dyDescent="0.3">
      <c r="A130" s="22"/>
      <c r="B130" s="83" t="s">
        <v>236</v>
      </c>
      <c r="C130" s="8"/>
      <c r="D130" s="18" t="s">
        <v>290</v>
      </c>
      <c r="E130" s="42">
        <f>ROUNDUP(E126*4%*2,0)</f>
        <v>3</v>
      </c>
      <c r="F130" s="167">
        <v>0</v>
      </c>
      <c r="G130" s="47">
        <f>E130+(E130*F130)</f>
        <v>3</v>
      </c>
      <c r="H130" s="20" t="s">
        <v>11</v>
      </c>
      <c r="I130" s="196">
        <v>0</v>
      </c>
      <c r="J130" s="195">
        <f>I130*G130</f>
        <v>0</v>
      </c>
      <c r="K130" s="196">
        <f>$K$4</f>
        <v>121.60000000000001</v>
      </c>
      <c r="L130" s="191"/>
      <c r="M130" s="191">
        <f>L130*G130</f>
        <v>0</v>
      </c>
      <c r="N130" s="195">
        <f>M130*K130</f>
        <v>0</v>
      </c>
      <c r="O130" s="247">
        <f>N130+J130</f>
        <v>0</v>
      </c>
      <c r="P130" s="51"/>
    </row>
    <row r="131" spans="1:16" s="21" customFormat="1" x14ac:dyDescent="0.3">
      <c r="A131" s="22">
        <v>2</v>
      </c>
      <c r="B131" s="83" t="s">
        <v>236</v>
      </c>
      <c r="C131" s="8"/>
      <c r="D131" s="18" t="s">
        <v>291</v>
      </c>
      <c r="E131" s="42">
        <v>18</v>
      </c>
      <c r="F131" s="19">
        <v>0.1</v>
      </c>
      <c r="G131" s="47">
        <f t="shared" ref="G131" si="174">E131+(E131*F131)</f>
        <v>19.8</v>
      </c>
      <c r="H131" s="20" t="s">
        <v>9</v>
      </c>
      <c r="I131" s="196">
        <v>0</v>
      </c>
      <c r="J131" s="195">
        <f t="shared" ref="J131" si="175">I131*G131</f>
        <v>0</v>
      </c>
      <c r="K131" s="196">
        <f t="shared" si="170"/>
        <v>121.60000000000001</v>
      </c>
      <c r="L131" s="191"/>
      <c r="M131" s="191">
        <f t="shared" ref="M131" si="176">L131*G131</f>
        <v>0</v>
      </c>
      <c r="N131" s="195">
        <f t="shared" ref="N131" si="177">M131*K131</f>
        <v>0</v>
      </c>
      <c r="O131" s="247">
        <f t="shared" ref="O131" si="178">N131+J131</f>
        <v>0</v>
      </c>
      <c r="P131" s="51"/>
    </row>
    <row r="132" spans="1:16" x14ac:dyDescent="0.3">
      <c r="A132" s="22"/>
      <c r="B132" s="83" t="s">
        <v>236</v>
      </c>
      <c r="C132" s="8"/>
      <c r="D132" s="18" t="s">
        <v>292</v>
      </c>
      <c r="E132" s="42">
        <f>ROUNDUP(E131*4%,0)</f>
        <v>1</v>
      </c>
      <c r="F132" s="167">
        <v>0</v>
      </c>
      <c r="G132" s="47">
        <f>E132+(E132*F132)</f>
        <v>1</v>
      </c>
      <c r="H132" s="20" t="s">
        <v>11</v>
      </c>
      <c r="I132" s="196">
        <v>0</v>
      </c>
      <c r="J132" s="195">
        <f>I132*G132</f>
        <v>0</v>
      </c>
      <c r="K132" s="196">
        <f>$K$4</f>
        <v>121.60000000000001</v>
      </c>
      <c r="L132" s="191"/>
      <c r="M132" s="191">
        <f>L132*G132</f>
        <v>0</v>
      </c>
      <c r="N132" s="195">
        <f>M132*K132</f>
        <v>0</v>
      </c>
      <c r="O132" s="247">
        <f>N132+J132</f>
        <v>0</v>
      </c>
      <c r="P132" s="51"/>
    </row>
    <row r="133" spans="1:16" x14ac:dyDescent="0.3">
      <c r="A133" s="22"/>
      <c r="B133" s="83" t="s">
        <v>236</v>
      </c>
      <c r="C133" s="8"/>
      <c r="D133" s="18" t="s">
        <v>285</v>
      </c>
      <c r="E133" s="42">
        <f>ROUNDUP(E131/9.2,0)</f>
        <v>2</v>
      </c>
      <c r="F133" s="167">
        <v>0</v>
      </c>
      <c r="G133" s="47">
        <f>E133+(E133*F133)</f>
        <v>2</v>
      </c>
      <c r="H133" s="20" t="s">
        <v>11</v>
      </c>
      <c r="I133" s="196">
        <v>0</v>
      </c>
      <c r="J133" s="195">
        <f>I133*G133</f>
        <v>0</v>
      </c>
      <c r="K133" s="196">
        <f>$K$4</f>
        <v>121.60000000000001</v>
      </c>
      <c r="L133" s="191"/>
      <c r="M133" s="191">
        <f>L133*G133</f>
        <v>0</v>
      </c>
      <c r="N133" s="195">
        <f>M133*K133</f>
        <v>0</v>
      </c>
      <c r="O133" s="247">
        <f>N133+J133</f>
        <v>0</v>
      </c>
      <c r="P133" s="51"/>
    </row>
    <row r="134" spans="1:16" x14ac:dyDescent="0.3">
      <c r="A134" s="22"/>
      <c r="B134" s="83" t="s">
        <v>236</v>
      </c>
      <c r="C134" s="8"/>
      <c r="D134" s="18" t="s">
        <v>293</v>
      </c>
      <c r="E134" s="42">
        <f>ROUNDUP(E131*4%,0)</f>
        <v>1</v>
      </c>
      <c r="F134" s="167">
        <v>0</v>
      </c>
      <c r="G134" s="47">
        <f>E134+(E134*F134)</f>
        <v>1</v>
      </c>
      <c r="H134" s="20" t="s">
        <v>11</v>
      </c>
      <c r="I134" s="196">
        <v>0</v>
      </c>
      <c r="J134" s="195">
        <f>I134*G134</f>
        <v>0</v>
      </c>
      <c r="K134" s="196">
        <f>$K$4</f>
        <v>121.60000000000001</v>
      </c>
      <c r="L134" s="191"/>
      <c r="M134" s="191">
        <f>L134*G134</f>
        <v>0</v>
      </c>
      <c r="N134" s="195">
        <f>M134*K134</f>
        <v>0</v>
      </c>
      <c r="O134" s="247">
        <f>N134+J134</f>
        <v>0</v>
      </c>
      <c r="P134" s="51"/>
    </row>
    <row r="135" spans="1:16" x14ac:dyDescent="0.3">
      <c r="A135" s="22"/>
      <c r="B135" s="83" t="s">
        <v>236</v>
      </c>
      <c r="C135" s="8"/>
      <c r="D135" s="18" t="s">
        <v>294</v>
      </c>
      <c r="E135" s="42">
        <f>ROUNDUP(E131*4%,0)</f>
        <v>1</v>
      </c>
      <c r="F135" s="167">
        <v>0</v>
      </c>
      <c r="G135" s="47">
        <f>E135+(E135*F135)</f>
        <v>1</v>
      </c>
      <c r="H135" s="20" t="s">
        <v>11</v>
      </c>
      <c r="I135" s="196">
        <v>0</v>
      </c>
      <c r="J135" s="195">
        <f>I135*G135</f>
        <v>0</v>
      </c>
      <c r="K135" s="196">
        <f>$K$4</f>
        <v>121.60000000000001</v>
      </c>
      <c r="L135" s="191"/>
      <c r="M135" s="191">
        <f>L135*G135</f>
        <v>0</v>
      </c>
      <c r="N135" s="195">
        <f>M135*K135</f>
        <v>0</v>
      </c>
      <c r="O135" s="247">
        <f>N135+J135</f>
        <v>0</v>
      </c>
      <c r="P135" s="51"/>
    </row>
    <row r="136" spans="1:16" x14ac:dyDescent="0.3">
      <c r="A136" s="22"/>
      <c r="B136" s="83" t="s">
        <v>236</v>
      </c>
      <c r="C136" s="8"/>
      <c r="D136" s="18" t="s">
        <v>295</v>
      </c>
      <c r="E136" s="42">
        <f>ROUNDUP(E131*4%,0)</f>
        <v>1</v>
      </c>
      <c r="F136" s="167">
        <v>0</v>
      </c>
      <c r="G136" s="47">
        <f>E136+(E136*F136)</f>
        <v>1</v>
      </c>
      <c r="H136" s="20" t="s">
        <v>11</v>
      </c>
      <c r="I136" s="196">
        <v>0</v>
      </c>
      <c r="J136" s="195">
        <f>I136*G136</f>
        <v>0</v>
      </c>
      <c r="K136" s="196">
        <f>$K$4</f>
        <v>121.60000000000001</v>
      </c>
      <c r="L136" s="191"/>
      <c r="M136" s="191">
        <f>L136*G136</f>
        <v>0</v>
      </c>
      <c r="N136" s="195">
        <f>M136*K136</f>
        <v>0</v>
      </c>
      <c r="O136" s="247">
        <f>N136+J136</f>
        <v>0</v>
      </c>
      <c r="P136" s="51"/>
    </row>
    <row r="137" spans="1:16" s="21" customFormat="1" x14ac:dyDescent="0.3">
      <c r="A137" s="22">
        <v>3</v>
      </c>
      <c r="B137" s="83" t="s">
        <v>236</v>
      </c>
      <c r="C137" s="8"/>
      <c r="D137" s="18" t="s">
        <v>135</v>
      </c>
      <c r="E137" s="42">
        <v>25</v>
      </c>
      <c r="F137" s="19">
        <v>0.1</v>
      </c>
      <c r="G137" s="47">
        <f t="shared" ref="G137" si="179">E137+(E137*F137)</f>
        <v>27.5</v>
      </c>
      <c r="H137" s="20" t="s">
        <v>9</v>
      </c>
      <c r="I137" s="196">
        <v>0</v>
      </c>
      <c r="J137" s="195">
        <f t="shared" ref="J137" si="180">I137*G137</f>
        <v>0</v>
      </c>
      <c r="K137" s="196">
        <f t="shared" si="170"/>
        <v>121.60000000000001</v>
      </c>
      <c r="L137" s="191"/>
      <c r="M137" s="191">
        <f t="shared" ref="M137" si="181">L137*G137</f>
        <v>0</v>
      </c>
      <c r="N137" s="195">
        <f t="shared" ref="N137" si="182">M137*K137</f>
        <v>0</v>
      </c>
      <c r="O137" s="247">
        <f t="shared" ref="O137" si="183">J137+N137</f>
        <v>0</v>
      </c>
      <c r="P137" s="51"/>
    </row>
    <row r="138" spans="1:16" ht="15" thickBot="1" x14ac:dyDescent="0.35">
      <c r="A138" s="24"/>
      <c r="B138" s="27"/>
      <c r="C138" s="27"/>
      <c r="D138" s="7"/>
      <c r="E138" s="44"/>
      <c r="F138" s="12"/>
      <c r="G138" s="134"/>
      <c r="H138" s="13"/>
      <c r="I138" s="213"/>
      <c r="J138" s="214"/>
      <c r="K138" s="216"/>
      <c r="L138" s="191"/>
      <c r="M138" s="263"/>
      <c r="N138" s="216"/>
      <c r="O138" s="247"/>
      <c r="P138" s="41"/>
    </row>
    <row r="139" spans="1:16" ht="20.100000000000001" customHeight="1" thickBot="1" x14ac:dyDescent="0.35">
      <c r="A139" s="289" t="s">
        <v>55</v>
      </c>
      <c r="B139" s="290"/>
      <c r="C139" s="290"/>
      <c r="D139" s="291"/>
      <c r="E139" s="45"/>
      <c r="F139" s="1"/>
      <c r="G139" s="47"/>
      <c r="H139" s="2"/>
      <c r="I139" s="213"/>
      <c r="J139" s="214"/>
      <c r="K139" s="216"/>
      <c r="L139" s="191"/>
      <c r="M139" s="263"/>
      <c r="N139" s="216"/>
      <c r="O139" s="247"/>
      <c r="P139" s="41"/>
    </row>
    <row r="140" spans="1:16" ht="15" customHeight="1" x14ac:dyDescent="0.3">
      <c r="A140" s="22">
        <v>1</v>
      </c>
      <c r="B140" s="84" t="s">
        <v>236</v>
      </c>
      <c r="C140" s="23"/>
      <c r="D140" s="18" t="s">
        <v>131</v>
      </c>
      <c r="E140" s="43">
        <v>50</v>
      </c>
      <c r="F140" s="1">
        <v>0.1</v>
      </c>
      <c r="G140" s="47">
        <f>E140+(E140*F140)</f>
        <v>55</v>
      </c>
      <c r="H140" s="3" t="s">
        <v>9</v>
      </c>
      <c r="I140" s="196">
        <v>0</v>
      </c>
      <c r="J140" s="195">
        <f t="shared" ref="J140" si="184">I140*G140</f>
        <v>0</v>
      </c>
      <c r="K140" s="196">
        <f>$K$4</f>
        <v>121.60000000000001</v>
      </c>
      <c r="L140" s="191"/>
      <c r="M140" s="191">
        <f t="shared" ref="M140" si="185">L140*G140</f>
        <v>0</v>
      </c>
      <c r="N140" s="195">
        <f t="shared" ref="N140" si="186">M140*K140</f>
        <v>0</v>
      </c>
      <c r="O140" s="247">
        <f t="shared" ref="O140" si="187">J140+N140</f>
        <v>0</v>
      </c>
      <c r="P140" s="59"/>
    </row>
    <row r="141" spans="1:16" ht="15" customHeight="1" x14ac:dyDescent="0.3">
      <c r="A141" s="22">
        <v>2</v>
      </c>
      <c r="B141" s="84" t="s">
        <v>236</v>
      </c>
      <c r="C141" s="23"/>
      <c r="D141" s="18" t="s">
        <v>132</v>
      </c>
      <c r="E141" s="43">
        <f>165+25</f>
        <v>190</v>
      </c>
      <c r="F141" s="1">
        <v>0.1</v>
      </c>
      <c r="G141" s="47">
        <f>E141+(E141*F141)</f>
        <v>209</v>
      </c>
      <c r="H141" s="3" t="s">
        <v>9</v>
      </c>
      <c r="I141" s="196">
        <v>0</v>
      </c>
      <c r="J141" s="195">
        <f t="shared" ref="J141:J144" si="188">I141*G141</f>
        <v>0</v>
      </c>
      <c r="K141" s="196">
        <f t="shared" ref="K141" si="189">$K$4</f>
        <v>121.60000000000001</v>
      </c>
      <c r="L141" s="191"/>
      <c r="M141" s="191">
        <f t="shared" ref="M141:M144" si="190">L141*G141</f>
        <v>0</v>
      </c>
      <c r="N141" s="195">
        <f t="shared" ref="N141:N144" si="191">M141*K141</f>
        <v>0</v>
      </c>
      <c r="O141" s="247">
        <f t="shared" ref="O141:O144" si="192">J141+N141</f>
        <v>0</v>
      </c>
      <c r="P141" s="59"/>
    </row>
    <row r="142" spans="1:16" ht="15" customHeight="1" x14ac:dyDescent="0.3">
      <c r="A142" s="22">
        <v>3</v>
      </c>
      <c r="B142" s="84" t="s">
        <v>236</v>
      </c>
      <c r="C142" s="23"/>
      <c r="D142" s="18" t="s">
        <v>133</v>
      </c>
      <c r="E142" s="42">
        <f>756+7326</f>
        <v>8082</v>
      </c>
      <c r="F142" s="1">
        <v>0.1</v>
      </c>
      <c r="G142" s="47">
        <f t="shared" ref="G142" si="193">E142+(E142*F142)</f>
        <v>8890.2000000000007</v>
      </c>
      <c r="H142" s="3" t="s">
        <v>9</v>
      </c>
      <c r="I142" s="196">
        <v>0</v>
      </c>
      <c r="J142" s="195">
        <f t="shared" si="188"/>
        <v>0</v>
      </c>
      <c r="K142" s="196">
        <f>$K$4</f>
        <v>121.60000000000001</v>
      </c>
      <c r="L142" s="191"/>
      <c r="M142" s="191">
        <f t="shared" si="190"/>
        <v>0</v>
      </c>
      <c r="N142" s="195">
        <f t="shared" si="191"/>
        <v>0</v>
      </c>
      <c r="O142" s="247">
        <f t="shared" si="192"/>
        <v>0</v>
      </c>
      <c r="P142" s="59"/>
    </row>
    <row r="143" spans="1:16" ht="15" customHeight="1" x14ac:dyDescent="0.3">
      <c r="A143" s="22">
        <v>4</v>
      </c>
      <c r="B143" s="84" t="s">
        <v>236</v>
      </c>
      <c r="C143" s="23"/>
      <c r="D143" s="18" t="s">
        <v>128</v>
      </c>
      <c r="E143" s="43">
        <v>3603</v>
      </c>
      <c r="F143" s="1">
        <v>0.1</v>
      </c>
      <c r="G143" s="47">
        <f>E143+(E143*F143)</f>
        <v>3963.3</v>
      </c>
      <c r="H143" s="3" t="s">
        <v>9</v>
      </c>
      <c r="I143" s="196">
        <v>0</v>
      </c>
      <c r="J143" s="195">
        <f t="shared" si="188"/>
        <v>0</v>
      </c>
      <c r="K143" s="196">
        <f t="shared" ref="K143:K144" si="194">$K$4</f>
        <v>121.60000000000001</v>
      </c>
      <c r="L143" s="191"/>
      <c r="M143" s="191">
        <f t="shared" si="190"/>
        <v>0</v>
      </c>
      <c r="N143" s="195">
        <f t="shared" si="191"/>
        <v>0</v>
      </c>
      <c r="O143" s="247">
        <f t="shared" si="192"/>
        <v>0</v>
      </c>
      <c r="P143" s="59"/>
    </row>
    <row r="144" spans="1:16" ht="15" customHeight="1" x14ac:dyDescent="0.3">
      <c r="A144" s="22">
        <v>5</v>
      </c>
      <c r="B144" s="84" t="s">
        <v>236</v>
      </c>
      <c r="C144" s="23"/>
      <c r="D144" s="18" t="s">
        <v>129</v>
      </c>
      <c r="E144" s="42">
        <v>1270</v>
      </c>
      <c r="F144" s="1">
        <v>0.1</v>
      </c>
      <c r="G144" s="47">
        <f t="shared" ref="G144" si="195">E144+(E144*F144)</f>
        <v>1397</v>
      </c>
      <c r="H144" s="3" t="s">
        <v>9</v>
      </c>
      <c r="I144" s="196">
        <v>0</v>
      </c>
      <c r="J144" s="195">
        <f t="shared" si="188"/>
        <v>0</v>
      </c>
      <c r="K144" s="196">
        <f t="shared" si="194"/>
        <v>121.60000000000001</v>
      </c>
      <c r="L144" s="191"/>
      <c r="M144" s="191">
        <f t="shared" si="190"/>
        <v>0</v>
      </c>
      <c r="N144" s="195">
        <f t="shared" si="191"/>
        <v>0</v>
      </c>
      <c r="O144" s="247">
        <f t="shared" si="192"/>
        <v>0</v>
      </c>
      <c r="P144" s="59"/>
    </row>
    <row r="145" spans="1:19" ht="15" thickBot="1" x14ac:dyDescent="0.35">
      <c r="A145" s="24"/>
      <c r="B145" s="27"/>
      <c r="C145" s="27"/>
      <c r="D145" s="7"/>
      <c r="E145" s="44"/>
      <c r="F145" s="12"/>
      <c r="G145" s="134"/>
      <c r="H145" s="13"/>
      <c r="I145" s="213"/>
      <c r="J145" s="214"/>
      <c r="K145" s="216"/>
      <c r="L145" s="191"/>
      <c r="M145" s="263"/>
      <c r="N145" s="216"/>
      <c r="O145" s="247"/>
      <c r="P145" s="41"/>
    </row>
    <row r="146" spans="1:19" ht="20.100000000000001" customHeight="1" thickBot="1" x14ac:dyDescent="0.35">
      <c r="A146" s="289" t="s">
        <v>102</v>
      </c>
      <c r="B146" s="290"/>
      <c r="C146" s="290"/>
      <c r="D146" s="291"/>
      <c r="E146" s="45"/>
      <c r="F146" s="1"/>
      <c r="G146" s="47"/>
      <c r="H146" s="2"/>
      <c r="I146" s="213"/>
      <c r="J146" s="214"/>
      <c r="K146" s="216"/>
      <c r="L146" s="191"/>
      <c r="M146" s="263"/>
      <c r="N146" s="216"/>
      <c r="O146" s="247"/>
      <c r="P146" s="41"/>
    </row>
    <row r="147" spans="1:19" s="21" customFormat="1" ht="15" customHeight="1" x14ac:dyDescent="0.3">
      <c r="A147" s="22">
        <v>1</v>
      </c>
      <c r="B147" s="83" t="s">
        <v>236</v>
      </c>
      <c r="C147" s="50"/>
      <c r="D147" s="18" t="s">
        <v>134</v>
      </c>
      <c r="E147" s="42">
        <v>5</v>
      </c>
      <c r="F147" s="19">
        <v>0.1</v>
      </c>
      <c r="G147" s="47">
        <f>E147+(E147*F147)</f>
        <v>5.5</v>
      </c>
      <c r="H147" s="20" t="s">
        <v>9</v>
      </c>
      <c r="I147" s="196">
        <v>0</v>
      </c>
      <c r="J147" s="195">
        <f>I147*G147</f>
        <v>0</v>
      </c>
      <c r="K147" s="196">
        <f t="shared" ref="K147:K148" si="196">$K$4</f>
        <v>121.60000000000001</v>
      </c>
      <c r="L147" s="191"/>
      <c r="M147" s="191">
        <f>L147*G147</f>
        <v>0</v>
      </c>
      <c r="N147" s="195">
        <f t="shared" ref="N147:N148" si="197">M147*K147</f>
        <v>0</v>
      </c>
      <c r="O147" s="247">
        <f>J147+N147</f>
        <v>0</v>
      </c>
      <c r="P147" s="51"/>
      <c r="Q147" s="11"/>
      <c r="S147" s="11"/>
    </row>
    <row r="148" spans="1:19" s="21" customFormat="1" x14ac:dyDescent="0.3">
      <c r="A148" s="22">
        <v>2</v>
      </c>
      <c r="B148" s="83" t="s">
        <v>236</v>
      </c>
      <c r="C148" s="8"/>
      <c r="D148" s="18" t="s">
        <v>135</v>
      </c>
      <c r="E148" s="42">
        <v>36</v>
      </c>
      <c r="F148" s="19">
        <v>0.1</v>
      </c>
      <c r="G148" s="47">
        <f t="shared" ref="G148" si="198">E148+(E148*F148)</f>
        <v>39.6</v>
      </c>
      <c r="H148" s="20" t="s">
        <v>9</v>
      </c>
      <c r="I148" s="196">
        <v>0</v>
      </c>
      <c r="J148" s="195">
        <f t="shared" ref="J148" si="199">I148*G148</f>
        <v>0</v>
      </c>
      <c r="K148" s="196">
        <f t="shared" si="196"/>
        <v>121.60000000000001</v>
      </c>
      <c r="L148" s="191"/>
      <c r="M148" s="191">
        <f t="shared" ref="M148" si="200">L148*G148</f>
        <v>0</v>
      </c>
      <c r="N148" s="195">
        <f t="shared" si="197"/>
        <v>0</v>
      </c>
      <c r="O148" s="247">
        <f t="shared" ref="O148" si="201">J148+N148</f>
        <v>0</v>
      </c>
      <c r="P148" s="51"/>
    </row>
    <row r="149" spans="1:19" ht="15" thickBot="1" x14ac:dyDescent="0.35">
      <c r="A149" s="24"/>
      <c r="B149" s="27"/>
      <c r="C149" s="27"/>
      <c r="D149" s="7"/>
      <c r="E149" s="44"/>
      <c r="F149" s="12"/>
      <c r="G149" s="134"/>
      <c r="H149" s="13"/>
      <c r="I149" s="213"/>
      <c r="J149" s="214"/>
      <c r="K149" s="216"/>
      <c r="L149" s="191"/>
      <c r="M149" s="263"/>
      <c r="N149" s="216"/>
      <c r="O149" s="247"/>
      <c r="P149" s="41"/>
    </row>
    <row r="150" spans="1:19" ht="20.100000000000001" customHeight="1" thickBot="1" x14ac:dyDescent="0.35">
      <c r="A150" s="289" t="s">
        <v>103</v>
      </c>
      <c r="B150" s="290"/>
      <c r="C150" s="290"/>
      <c r="D150" s="291"/>
      <c r="E150" s="45"/>
      <c r="F150" s="1"/>
      <c r="G150" s="47"/>
      <c r="H150" s="2"/>
      <c r="I150" s="213"/>
      <c r="J150" s="214"/>
      <c r="K150" s="216"/>
      <c r="L150" s="191"/>
      <c r="M150" s="263"/>
      <c r="N150" s="216"/>
      <c r="O150" s="247"/>
      <c r="P150" s="41"/>
    </row>
    <row r="151" spans="1:19" ht="15" customHeight="1" x14ac:dyDescent="0.3">
      <c r="A151" s="22">
        <v>1</v>
      </c>
      <c r="B151" s="84" t="s">
        <v>236</v>
      </c>
      <c r="C151" s="23"/>
      <c r="D151" s="18" t="s">
        <v>136</v>
      </c>
      <c r="E151" s="43">
        <v>15</v>
      </c>
      <c r="F151" s="1">
        <v>0.1</v>
      </c>
      <c r="G151" s="47">
        <f>E151+(E151*F151)</f>
        <v>16.5</v>
      </c>
      <c r="H151" s="3" t="s">
        <v>9</v>
      </c>
      <c r="I151" s="196">
        <v>0</v>
      </c>
      <c r="J151" s="195">
        <f t="shared" ref="J151:J158" si="202">I151*G151</f>
        <v>0</v>
      </c>
      <c r="K151" s="196">
        <f>$K$4</f>
        <v>121.60000000000001</v>
      </c>
      <c r="L151" s="191"/>
      <c r="M151" s="191">
        <f t="shared" ref="M151:M158" si="203">L151*G151</f>
        <v>0</v>
      </c>
      <c r="N151" s="195">
        <f t="shared" ref="N151:N158" si="204">M151*K151</f>
        <v>0</v>
      </c>
      <c r="O151" s="247">
        <f t="shared" ref="O151:O158" si="205">J151+N151</f>
        <v>0</v>
      </c>
      <c r="P151" s="59"/>
    </row>
    <row r="152" spans="1:19" ht="15" customHeight="1" x14ac:dyDescent="0.3">
      <c r="A152" s="22">
        <v>2</v>
      </c>
      <c r="B152" s="84" t="s">
        <v>236</v>
      </c>
      <c r="C152" s="23"/>
      <c r="D152" s="18" t="s">
        <v>108</v>
      </c>
      <c r="E152" s="43">
        <v>45</v>
      </c>
      <c r="F152" s="1">
        <v>0.1</v>
      </c>
      <c r="G152" s="47">
        <f>E152+(E152*F152)</f>
        <v>49.5</v>
      </c>
      <c r="H152" s="3" t="s">
        <v>9</v>
      </c>
      <c r="I152" s="196">
        <v>0</v>
      </c>
      <c r="J152" s="195">
        <f t="shared" si="202"/>
        <v>0</v>
      </c>
      <c r="K152" s="196">
        <f t="shared" ref="K152:K159" si="206">$K$4</f>
        <v>121.60000000000001</v>
      </c>
      <c r="L152" s="191"/>
      <c r="M152" s="191">
        <f t="shared" si="203"/>
        <v>0</v>
      </c>
      <c r="N152" s="195">
        <f t="shared" si="204"/>
        <v>0</v>
      </c>
      <c r="O152" s="247">
        <f t="shared" si="205"/>
        <v>0</v>
      </c>
      <c r="P152" s="59"/>
    </row>
    <row r="153" spans="1:19" ht="15" customHeight="1" x14ac:dyDescent="0.3">
      <c r="A153" s="22">
        <v>3</v>
      </c>
      <c r="B153" s="84" t="s">
        <v>236</v>
      </c>
      <c r="C153" s="23"/>
      <c r="D153" s="18" t="s">
        <v>131</v>
      </c>
      <c r="E153" s="42">
        <v>20</v>
      </c>
      <c r="F153" s="1">
        <v>0.1</v>
      </c>
      <c r="G153" s="47">
        <f t="shared" ref="G153" si="207">E153+(E153*F153)</f>
        <v>22</v>
      </c>
      <c r="H153" s="3" t="s">
        <v>9</v>
      </c>
      <c r="I153" s="196">
        <v>0</v>
      </c>
      <c r="J153" s="195">
        <f t="shared" si="202"/>
        <v>0</v>
      </c>
      <c r="K153" s="196">
        <f t="shared" si="206"/>
        <v>121.60000000000001</v>
      </c>
      <c r="L153" s="191"/>
      <c r="M153" s="191">
        <f t="shared" si="203"/>
        <v>0</v>
      </c>
      <c r="N153" s="195">
        <f t="shared" si="204"/>
        <v>0</v>
      </c>
      <c r="O153" s="247">
        <f t="shared" si="205"/>
        <v>0</v>
      </c>
      <c r="P153" s="59"/>
    </row>
    <row r="154" spans="1:19" ht="15" customHeight="1" x14ac:dyDescent="0.3">
      <c r="A154" s="22">
        <v>4</v>
      </c>
      <c r="B154" s="84" t="s">
        <v>236</v>
      </c>
      <c r="C154" s="23"/>
      <c r="D154" s="18" t="s">
        <v>132</v>
      </c>
      <c r="E154" s="43">
        <v>25</v>
      </c>
      <c r="F154" s="1">
        <v>0.1</v>
      </c>
      <c r="G154" s="47">
        <f>E154+(E154*F154)</f>
        <v>27.5</v>
      </c>
      <c r="H154" s="3" t="s">
        <v>9</v>
      </c>
      <c r="I154" s="196">
        <v>0</v>
      </c>
      <c r="J154" s="195">
        <f t="shared" si="202"/>
        <v>0</v>
      </c>
      <c r="K154" s="196">
        <f t="shared" si="206"/>
        <v>121.60000000000001</v>
      </c>
      <c r="L154" s="191"/>
      <c r="M154" s="191">
        <f t="shared" si="203"/>
        <v>0</v>
      </c>
      <c r="N154" s="195">
        <f t="shared" si="204"/>
        <v>0</v>
      </c>
      <c r="O154" s="247">
        <f t="shared" si="205"/>
        <v>0</v>
      </c>
      <c r="P154" s="59"/>
    </row>
    <row r="155" spans="1:19" ht="15" customHeight="1" x14ac:dyDescent="0.3">
      <c r="A155" s="22">
        <v>5</v>
      </c>
      <c r="B155" s="84" t="s">
        <v>236</v>
      </c>
      <c r="C155" s="23"/>
      <c r="D155" s="18" t="s">
        <v>238</v>
      </c>
      <c r="E155" s="42">
        <v>164</v>
      </c>
      <c r="F155" s="167">
        <v>0.1</v>
      </c>
      <c r="G155" s="168">
        <f t="shared" ref="G155" si="208">E155+(E155*F155)</f>
        <v>180.4</v>
      </c>
      <c r="H155" s="125" t="s">
        <v>9</v>
      </c>
      <c r="I155" s="196">
        <v>0</v>
      </c>
      <c r="J155" s="196">
        <f t="shared" si="202"/>
        <v>0</v>
      </c>
      <c r="K155" s="196">
        <f t="shared" si="206"/>
        <v>121.60000000000001</v>
      </c>
      <c r="L155" s="191"/>
      <c r="M155" s="191">
        <f t="shared" ref="M155:M156" si="209">L155*G155</f>
        <v>0</v>
      </c>
      <c r="N155" s="195">
        <f t="shared" ref="N155:N156" si="210">M155*K155</f>
        <v>0</v>
      </c>
      <c r="O155" s="205">
        <f t="shared" ref="O155:O156" si="211">J155+N155</f>
        <v>0</v>
      </c>
      <c r="P155" s="59"/>
    </row>
    <row r="156" spans="1:19" ht="15" customHeight="1" x14ac:dyDescent="0.3">
      <c r="A156" s="22">
        <v>6</v>
      </c>
      <c r="B156" s="84" t="s">
        <v>236</v>
      </c>
      <c r="C156" s="23"/>
      <c r="D156" s="18" t="s">
        <v>239</v>
      </c>
      <c r="E156" s="78">
        <v>576</v>
      </c>
      <c r="F156" s="167">
        <v>0.1</v>
      </c>
      <c r="G156" s="168">
        <f>E156+(E156*F156)</f>
        <v>633.6</v>
      </c>
      <c r="H156" s="125" t="s">
        <v>9</v>
      </c>
      <c r="I156" s="196">
        <v>0</v>
      </c>
      <c r="J156" s="195">
        <f t="shared" ref="J156" si="212">I156*G156</f>
        <v>0</v>
      </c>
      <c r="K156" s="196">
        <f t="shared" si="206"/>
        <v>121.60000000000001</v>
      </c>
      <c r="L156" s="191"/>
      <c r="M156" s="191">
        <f t="shared" si="209"/>
        <v>0</v>
      </c>
      <c r="N156" s="195">
        <f t="shared" si="210"/>
        <v>0</v>
      </c>
      <c r="O156" s="205">
        <f t="shared" si="211"/>
        <v>0</v>
      </c>
      <c r="P156" s="59"/>
    </row>
    <row r="157" spans="1:19" ht="15" customHeight="1" x14ac:dyDescent="0.3">
      <c r="A157" s="22">
        <v>7</v>
      </c>
      <c r="B157" s="84" t="s">
        <v>236</v>
      </c>
      <c r="C157" s="23"/>
      <c r="D157" s="18" t="s">
        <v>240</v>
      </c>
      <c r="E157" s="42">
        <v>94</v>
      </c>
      <c r="F157" s="167">
        <v>0.1</v>
      </c>
      <c r="G157" s="168">
        <f t="shared" ref="G157" si="213">E157+(E157*F157)</f>
        <v>103.4</v>
      </c>
      <c r="H157" s="125" t="s">
        <v>9</v>
      </c>
      <c r="I157" s="196">
        <v>0</v>
      </c>
      <c r="J157" s="195">
        <f t="shared" si="202"/>
        <v>0</v>
      </c>
      <c r="K157" s="196">
        <f t="shared" si="206"/>
        <v>121.60000000000001</v>
      </c>
      <c r="L157" s="191"/>
      <c r="M157" s="191">
        <f t="shared" si="203"/>
        <v>0</v>
      </c>
      <c r="N157" s="195">
        <f t="shared" si="204"/>
        <v>0</v>
      </c>
      <c r="O157" s="205">
        <f t="shared" si="205"/>
        <v>0</v>
      </c>
      <c r="P157" s="59"/>
    </row>
    <row r="158" spans="1:19" ht="15" customHeight="1" x14ac:dyDescent="0.3">
      <c r="A158" s="22">
        <v>8</v>
      </c>
      <c r="B158" s="84" t="s">
        <v>236</v>
      </c>
      <c r="C158" s="23"/>
      <c r="D158" s="18" t="s">
        <v>137</v>
      </c>
      <c r="E158" s="78">
        <v>503</v>
      </c>
      <c r="F158" s="167">
        <v>0.1</v>
      </c>
      <c r="G158" s="168">
        <f>E158+(E158*F158)</f>
        <v>553.29999999999995</v>
      </c>
      <c r="H158" s="125" t="s">
        <v>9</v>
      </c>
      <c r="I158" s="196">
        <v>0</v>
      </c>
      <c r="J158" s="195">
        <f t="shared" si="202"/>
        <v>0</v>
      </c>
      <c r="K158" s="196">
        <f>$K$4</f>
        <v>121.60000000000001</v>
      </c>
      <c r="L158" s="191"/>
      <c r="M158" s="191">
        <f t="shared" si="203"/>
        <v>0</v>
      </c>
      <c r="N158" s="195">
        <f t="shared" si="204"/>
        <v>0</v>
      </c>
      <c r="O158" s="205">
        <f t="shared" si="205"/>
        <v>0</v>
      </c>
      <c r="P158" s="59"/>
    </row>
    <row r="159" spans="1:19" ht="15" customHeight="1" x14ac:dyDescent="0.3">
      <c r="A159" s="22">
        <v>9</v>
      </c>
      <c r="B159" s="84" t="s">
        <v>236</v>
      </c>
      <c r="C159" s="23"/>
      <c r="D159" s="18" t="s">
        <v>128</v>
      </c>
      <c r="E159" s="42">
        <f>381+299</f>
        <v>680</v>
      </c>
      <c r="F159" s="167">
        <v>0.1</v>
      </c>
      <c r="G159" s="168">
        <f t="shared" ref="G159" si="214">E159+(E159*F159)</f>
        <v>748</v>
      </c>
      <c r="H159" s="125" t="s">
        <v>9</v>
      </c>
      <c r="I159" s="196">
        <v>0</v>
      </c>
      <c r="J159" s="195">
        <f t="shared" ref="J159" si="215">I159*G159</f>
        <v>0</v>
      </c>
      <c r="K159" s="196">
        <f t="shared" si="206"/>
        <v>121.60000000000001</v>
      </c>
      <c r="L159" s="191"/>
      <c r="M159" s="191">
        <f t="shared" ref="M159" si="216">L159*G159</f>
        <v>0</v>
      </c>
      <c r="N159" s="195">
        <f t="shared" ref="N159" si="217">M159*K159</f>
        <v>0</v>
      </c>
      <c r="O159" s="205">
        <f t="shared" ref="O159" si="218">J159+N159</f>
        <v>0</v>
      </c>
      <c r="P159" s="59"/>
    </row>
    <row r="160" spans="1:19" ht="15" thickBot="1" x14ac:dyDescent="0.35">
      <c r="A160" s="22"/>
      <c r="B160" s="26"/>
      <c r="C160" s="26"/>
      <c r="D160" s="39"/>
      <c r="E160" s="42"/>
      <c r="F160" s="1"/>
      <c r="G160" s="133"/>
      <c r="H160" s="15"/>
      <c r="I160" s="226"/>
      <c r="J160" s="214"/>
      <c r="K160" s="227"/>
      <c r="L160" s="191"/>
      <c r="M160" s="265"/>
      <c r="N160" s="216"/>
      <c r="O160" s="249"/>
      <c r="P160" s="52"/>
    </row>
    <row r="161" spans="1:18" s="55" customFormat="1" ht="16.2" thickBot="1" x14ac:dyDescent="0.35">
      <c r="A161" s="34"/>
      <c r="B161" s="35"/>
      <c r="C161" s="35"/>
      <c r="D161" s="53"/>
      <c r="E161" s="80"/>
      <c r="F161" s="36"/>
      <c r="G161" s="292" t="s">
        <v>36</v>
      </c>
      <c r="H161" s="293"/>
      <c r="I161" s="228">
        <f>SUM(J105:J160)</f>
        <v>0</v>
      </c>
      <c r="J161" s="287" t="s">
        <v>37</v>
      </c>
      <c r="K161" s="288"/>
      <c r="L161" s="191"/>
      <c r="M161" s="266"/>
      <c r="N161" s="241"/>
      <c r="O161" s="250"/>
      <c r="P161" s="54">
        <f>SUM(O105:O160)</f>
        <v>0</v>
      </c>
    </row>
    <row r="162" spans="1:18" ht="15" thickBot="1" x14ac:dyDescent="0.35">
      <c r="A162" s="22"/>
      <c r="B162" s="26"/>
      <c r="C162" s="26"/>
      <c r="D162" s="10"/>
      <c r="E162" s="78"/>
      <c r="F162" s="1"/>
      <c r="G162" s="47"/>
      <c r="H162" s="2"/>
      <c r="I162" s="213"/>
      <c r="J162" s="214"/>
      <c r="K162" s="216"/>
      <c r="L162" s="191"/>
      <c r="M162" s="263"/>
      <c r="N162" s="216"/>
      <c r="O162" s="247"/>
      <c r="P162" s="41"/>
    </row>
    <row r="163" spans="1:18" ht="30" customHeight="1" thickBot="1" x14ac:dyDescent="0.35">
      <c r="A163" s="334" t="s">
        <v>21</v>
      </c>
      <c r="B163" s="336"/>
      <c r="C163" s="336"/>
      <c r="D163" s="336"/>
      <c r="E163" s="336"/>
      <c r="F163" s="336"/>
      <c r="G163" s="336"/>
      <c r="H163" s="335"/>
      <c r="I163" s="229"/>
      <c r="J163" s="216"/>
      <c r="K163" s="216"/>
      <c r="L163" s="191"/>
      <c r="M163" s="263"/>
      <c r="N163" s="216"/>
      <c r="O163" s="247"/>
      <c r="P163" s="41"/>
    </row>
    <row r="164" spans="1:18" ht="20.100000000000001" customHeight="1" thickBot="1" x14ac:dyDescent="0.35">
      <c r="A164" s="289" t="s">
        <v>17</v>
      </c>
      <c r="B164" s="290"/>
      <c r="C164" s="290"/>
      <c r="D164" s="291" t="s">
        <v>17</v>
      </c>
      <c r="E164" s="45"/>
      <c r="F164" s="1"/>
      <c r="G164" s="47"/>
      <c r="H164" s="2"/>
      <c r="I164" s="213"/>
      <c r="J164" s="214"/>
      <c r="K164" s="216"/>
      <c r="L164" s="191"/>
      <c r="M164" s="263"/>
      <c r="N164" s="216"/>
      <c r="O164" s="247"/>
      <c r="P164" s="41"/>
    </row>
    <row r="165" spans="1:18" x14ac:dyDescent="0.3">
      <c r="A165" s="22">
        <v>1</v>
      </c>
      <c r="B165" s="83" t="s">
        <v>236</v>
      </c>
      <c r="C165" s="23"/>
      <c r="D165" s="178" t="s">
        <v>200</v>
      </c>
      <c r="E165" s="78">
        <v>2</v>
      </c>
      <c r="F165" s="167">
        <v>0</v>
      </c>
      <c r="G165" s="168">
        <f t="shared" ref="G165:G189" si="219">E165+(E165*F165)</f>
        <v>2</v>
      </c>
      <c r="H165" s="125" t="s">
        <v>11</v>
      </c>
      <c r="I165" s="196">
        <v>0</v>
      </c>
      <c r="J165" s="195">
        <f t="shared" ref="J165" si="220">I165*G165</f>
        <v>0</v>
      </c>
      <c r="K165" s="196">
        <f t="shared" ref="K165:K203" si="221">$K$4</f>
        <v>121.60000000000001</v>
      </c>
      <c r="L165" s="191"/>
      <c r="M165" s="191">
        <f>L165*G165</f>
        <v>0</v>
      </c>
      <c r="N165" s="195">
        <f t="shared" ref="N165:N189" si="222">M165*K165</f>
        <v>0</v>
      </c>
      <c r="O165" s="205">
        <f t="shared" ref="O165:O189" si="223">J165+N165</f>
        <v>0</v>
      </c>
      <c r="P165" s="51"/>
    </row>
    <row r="166" spans="1:18" x14ac:dyDescent="0.3">
      <c r="A166" s="192"/>
      <c r="B166" s="83" t="s">
        <v>236</v>
      </c>
      <c r="C166" s="193"/>
      <c r="D166" s="4" t="s">
        <v>331</v>
      </c>
      <c r="E166" s="78">
        <f>+E165</f>
        <v>2</v>
      </c>
      <c r="F166" s="194">
        <v>0</v>
      </c>
      <c r="G166" s="47">
        <f t="shared" ref="G166:G170" si="224">E166+(E166*F166)</f>
        <v>2</v>
      </c>
      <c r="H166" s="20" t="s">
        <v>11</v>
      </c>
      <c r="I166" s="196">
        <v>0</v>
      </c>
      <c r="J166" s="195">
        <f>I166*G166</f>
        <v>0</v>
      </c>
      <c r="K166" s="196">
        <f t="shared" si="221"/>
        <v>121.60000000000001</v>
      </c>
      <c r="L166" s="191"/>
      <c r="M166" s="191">
        <f t="shared" ref="M166:M170" si="225">L166*G166</f>
        <v>0</v>
      </c>
      <c r="N166" s="198">
        <f t="shared" ref="N166:N170" si="226">M166*K166</f>
        <v>0</v>
      </c>
      <c r="O166" s="199">
        <f t="shared" ref="O166:O170" si="227">J166+N166</f>
        <v>0</v>
      </c>
      <c r="P166" s="200"/>
      <c r="Q166" s="201"/>
      <c r="R166" s="201"/>
    </row>
    <row r="167" spans="1:18" x14ac:dyDescent="0.3">
      <c r="A167" s="192"/>
      <c r="B167" s="83" t="s">
        <v>236</v>
      </c>
      <c r="C167" s="193"/>
      <c r="D167" s="202" t="s">
        <v>332</v>
      </c>
      <c r="E167" s="78">
        <f>+E165</f>
        <v>2</v>
      </c>
      <c r="F167" s="194">
        <v>0</v>
      </c>
      <c r="G167" s="47">
        <f t="shared" si="224"/>
        <v>2</v>
      </c>
      <c r="H167" s="20" t="s">
        <v>11</v>
      </c>
      <c r="I167" s="196">
        <v>0</v>
      </c>
      <c r="J167" s="196">
        <f t="shared" ref="J167:J170" si="228">I167*G167</f>
        <v>0</v>
      </c>
      <c r="K167" s="196">
        <f t="shared" si="221"/>
        <v>121.60000000000001</v>
      </c>
      <c r="L167" s="191"/>
      <c r="M167" s="191">
        <f t="shared" si="225"/>
        <v>0</v>
      </c>
      <c r="N167" s="198">
        <f t="shared" si="226"/>
        <v>0</v>
      </c>
      <c r="O167" s="199">
        <f t="shared" si="227"/>
        <v>0</v>
      </c>
      <c r="P167" s="200"/>
      <c r="Q167" s="201"/>
      <c r="R167" s="201"/>
    </row>
    <row r="168" spans="1:18" x14ac:dyDescent="0.3">
      <c r="A168" s="192"/>
      <c r="B168" s="83" t="s">
        <v>236</v>
      </c>
      <c r="C168" s="193"/>
      <c r="D168" s="202" t="s">
        <v>333</v>
      </c>
      <c r="E168" s="78">
        <f>+E165</f>
        <v>2</v>
      </c>
      <c r="F168" s="194">
        <v>0</v>
      </c>
      <c r="G168" s="47">
        <f t="shared" si="224"/>
        <v>2</v>
      </c>
      <c r="H168" s="20" t="s">
        <v>11</v>
      </c>
      <c r="I168" s="196">
        <v>0</v>
      </c>
      <c r="J168" s="198">
        <f t="shared" si="228"/>
        <v>0</v>
      </c>
      <c r="K168" s="196">
        <f t="shared" si="221"/>
        <v>121.60000000000001</v>
      </c>
      <c r="L168" s="191"/>
      <c r="M168" s="191">
        <f t="shared" si="225"/>
        <v>0</v>
      </c>
      <c r="N168" s="198">
        <f t="shared" si="226"/>
        <v>0</v>
      </c>
      <c r="O168" s="199">
        <f t="shared" si="227"/>
        <v>0</v>
      </c>
      <c r="P168" s="200"/>
      <c r="Q168" s="201"/>
      <c r="R168" s="201"/>
    </row>
    <row r="169" spans="1:18" x14ac:dyDescent="0.3">
      <c r="A169" s="192"/>
      <c r="B169" s="83" t="s">
        <v>236</v>
      </c>
      <c r="C169" s="193"/>
      <c r="D169" s="202" t="s">
        <v>334</v>
      </c>
      <c r="E169" s="78">
        <f>+E165*2</f>
        <v>4</v>
      </c>
      <c r="F169" s="194">
        <v>0</v>
      </c>
      <c r="G169" s="47">
        <f t="shared" si="224"/>
        <v>4</v>
      </c>
      <c r="H169" s="20" t="s">
        <v>11</v>
      </c>
      <c r="I169" s="196">
        <v>0</v>
      </c>
      <c r="J169" s="198">
        <f t="shared" si="228"/>
        <v>0</v>
      </c>
      <c r="K169" s="196">
        <f t="shared" si="221"/>
        <v>121.60000000000001</v>
      </c>
      <c r="L169" s="191"/>
      <c r="M169" s="191">
        <f t="shared" si="225"/>
        <v>0</v>
      </c>
      <c r="N169" s="198">
        <f t="shared" si="226"/>
        <v>0</v>
      </c>
      <c r="O169" s="199">
        <f t="shared" si="227"/>
        <v>0</v>
      </c>
      <c r="P169" s="200"/>
      <c r="Q169" s="201"/>
      <c r="R169" s="201"/>
    </row>
    <row r="170" spans="1:18" x14ac:dyDescent="0.3">
      <c r="A170" s="192"/>
      <c r="B170" s="83" t="s">
        <v>236</v>
      </c>
      <c r="C170" s="193"/>
      <c r="D170" s="4" t="s">
        <v>336</v>
      </c>
      <c r="E170" s="78">
        <f>+E165</f>
        <v>2</v>
      </c>
      <c r="F170" s="194">
        <v>0</v>
      </c>
      <c r="G170" s="47">
        <f t="shared" si="224"/>
        <v>2</v>
      </c>
      <c r="H170" s="20" t="s">
        <v>11</v>
      </c>
      <c r="I170" s="196">
        <v>0</v>
      </c>
      <c r="J170" s="198">
        <f t="shared" si="228"/>
        <v>0</v>
      </c>
      <c r="K170" s="196">
        <f t="shared" si="221"/>
        <v>121.60000000000001</v>
      </c>
      <c r="L170" s="191"/>
      <c r="M170" s="191">
        <f t="shared" si="225"/>
        <v>0</v>
      </c>
      <c r="N170" s="198">
        <f t="shared" si="226"/>
        <v>0</v>
      </c>
      <c r="O170" s="199">
        <f t="shared" si="227"/>
        <v>0</v>
      </c>
      <c r="P170" s="200"/>
      <c r="Q170" s="201"/>
      <c r="R170" s="201"/>
    </row>
    <row r="171" spans="1:18" ht="57.6" x14ac:dyDescent="0.3">
      <c r="A171" s="22">
        <v>2</v>
      </c>
      <c r="B171" s="83" t="s">
        <v>236</v>
      </c>
      <c r="C171" s="179"/>
      <c r="D171" s="4" t="s">
        <v>322</v>
      </c>
      <c r="E171" s="78">
        <v>1</v>
      </c>
      <c r="F171" s="180">
        <v>0</v>
      </c>
      <c r="G171" s="168">
        <f t="shared" si="219"/>
        <v>1</v>
      </c>
      <c r="H171" s="125" t="s">
        <v>11</v>
      </c>
      <c r="I171" s="196">
        <v>0</v>
      </c>
      <c r="J171" s="195">
        <f t="shared" ref="J171" si="229">I171*G171</f>
        <v>0</v>
      </c>
      <c r="K171" s="196">
        <f t="shared" si="221"/>
        <v>121.60000000000001</v>
      </c>
      <c r="L171" s="191"/>
      <c r="M171" s="191">
        <f t="shared" ref="M171" si="230">L171*G171</f>
        <v>0</v>
      </c>
      <c r="N171" s="195">
        <f t="shared" si="222"/>
        <v>0</v>
      </c>
      <c r="O171" s="205">
        <f t="shared" si="223"/>
        <v>0</v>
      </c>
      <c r="P171" s="51"/>
    </row>
    <row r="172" spans="1:18" ht="57.6" x14ac:dyDescent="0.3">
      <c r="A172" s="22">
        <v>3</v>
      </c>
      <c r="B172" s="83" t="s">
        <v>236</v>
      </c>
      <c r="C172" s="23"/>
      <c r="D172" s="178" t="s">
        <v>323</v>
      </c>
      <c r="E172" s="78">
        <v>108</v>
      </c>
      <c r="F172" s="167">
        <v>0</v>
      </c>
      <c r="G172" s="168">
        <f t="shared" si="219"/>
        <v>108</v>
      </c>
      <c r="H172" s="125" t="s">
        <v>11</v>
      </c>
      <c r="I172" s="196">
        <v>0</v>
      </c>
      <c r="J172" s="195">
        <f>I172*G172</f>
        <v>0</v>
      </c>
      <c r="K172" s="196">
        <f t="shared" si="221"/>
        <v>121.60000000000001</v>
      </c>
      <c r="L172" s="191"/>
      <c r="M172" s="191">
        <f>L172*G172</f>
        <v>0</v>
      </c>
      <c r="N172" s="195">
        <f t="shared" si="222"/>
        <v>0</v>
      </c>
      <c r="O172" s="205">
        <f t="shared" si="223"/>
        <v>0</v>
      </c>
      <c r="P172" s="51"/>
    </row>
    <row r="173" spans="1:18" x14ac:dyDescent="0.3">
      <c r="A173" s="192"/>
      <c r="B173" s="83" t="s">
        <v>236</v>
      </c>
      <c r="C173" s="193"/>
      <c r="D173" s="4" t="s">
        <v>331</v>
      </c>
      <c r="E173" s="78">
        <f>+E172</f>
        <v>108</v>
      </c>
      <c r="F173" s="194">
        <v>0</v>
      </c>
      <c r="G173" s="47">
        <f t="shared" si="219"/>
        <v>108</v>
      </c>
      <c r="H173" s="20" t="s">
        <v>11</v>
      </c>
      <c r="I173" s="196">
        <v>0</v>
      </c>
      <c r="J173" s="195">
        <f>I173*G173</f>
        <v>0</v>
      </c>
      <c r="K173" s="196">
        <f t="shared" si="221"/>
        <v>121.60000000000001</v>
      </c>
      <c r="L173" s="191"/>
      <c r="M173" s="191">
        <f t="shared" ref="M173:M177" si="231">L173*G173</f>
        <v>0</v>
      </c>
      <c r="N173" s="198">
        <f t="shared" si="222"/>
        <v>0</v>
      </c>
      <c r="O173" s="199">
        <f t="shared" si="223"/>
        <v>0</v>
      </c>
      <c r="P173" s="200"/>
      <c r="Q173" s="201"/>
      <c r="R173" s="201"/>
    </row>
    <row r="174" spans="1:18" x14ac:dyDescent="0.3">
      <c r="A174" s="192"/>
      <c r="B174" s="83" t="s">
        <v>236</v>
      </c>
      <c r="C174" s="193"/>
      <c r="D174" s="202" t="s">
        <v>332</v>
      </c>
      <c r="E174" s="78">
        <f>+E172</f>
        <v>108</v>
      </c>
      <c r="F174" s="194">
        <v>0</v>
      </c>
      <c r="G174" s="47">
        <f t="shared" si="219"/>
        <v>108</v>
      </c>
      <c r="H174" s="20" t="s">
        <v>11</v>
      </c>
      <c r="I174" s="196">
        <v>0</v>
      </c>
      <c r="J174" s="196">
        <f t="shared" ref="J174:J177" si="232">I174*G174</f>
        <v>0</v>
      </c>
      <c r="K174" s="196">
        <f t="shared" si="221"/>
        <v>121.60000000000001</v>
      </c>
      <c r="L174" s="191"/>
      <c r="M174" s="191">
        <f t="shared" si="231"/>
        <v>0</v>
      </c>
      <c r="N174" s="198">
        <f t="shared" si="222"/>
        <v>0</v>
      </c>
      <c r="O174" s="199">
        <f t="shared" si="223"/>
        <v>0</v>
      </c>
      <c r="P174" s="200"/>
      <c r="Q174" s="201"/>
      <c r="R174" s="201"/>
    </row>
    <row r="175" spans="1:18" x14ac:dyDescent="0.3">
      <c r="A175" s="192"/>
      <c r="B175" s="83" t="s">
        <v>236</v>
      </c>
      <c r="C175" s="193"/>
      <c r="D175" s="202" t="s">
        <v>333</v>
      </c>
      <c r="E175" s="78">
        <f>+E172</f>
        <v>108</v>
      </c>
      <c r="F175" s="194">
        <v>0</v>
      </c>
      <c r="G175" s="47">
        <f t="shared" si="219"/>
        <v>108</v>
      </c>
      <c r="H175" s="20" t="s">
        <v>11</v>
      </c>
      <c r="I175" s="196">
        <v>0</v>
      </c>
      <c r="J175" s="198">
        <f t="shared" si="232"/>
        <v>0</v>
      </c>
      <c r="K175" s="196">
        <f t="shared" si="221"/>
        <v>121.60000000000001</v>
      </c>
      <c r="L175" s="191"/>
      <c r="M175" s="191">
        <f t="shared" si="231"/>
        <v>0</v>
      </c>
      <c r="N175" s="198">
        <f t="shared" si="222"/>
        <v>0</v>
      </c>
      <c r="O175" s="199">
        <f t="shared" si="223"/>
        <v>0</v>
      </c>
      <c r="P175" s="200"/>
      <c r="Q175" s="201"/>
      <c r="R175" s="201"/>
    </row>
    <row r="176" spans="1:18" x14ac:dyDescent="0.3">
      <c r="A176" s="192"/>
      <c r="B176" s="83" t="s">
        <v>236</v>
      </c>
      <c r="C176" s="193"/>
      <c r="D176" s="202" t="s">
        <v>334</v>
      </c>
      <c r="E176" s="78">
        <f>+E172*2</f>
        <v>216</v>
      </c>
      <c r="F176" s="194">
        <v>0</v>
      </c>
      <c r="G176" s="47">
        <f t="shared" si="219"/>
        <v>216</v>
      </c>
      <c r="H176" s="20" t="s">
        <v>11</v>
      </c>
      <c r="I176" s="196">
        <v>0</v>
      </c>
      <c r="J176" s="198">
        <f t="shared" si="232"/>
        <v>0</v>
      </c>
      <c r="K176" s="196">
        <f t="shared" si="221"/>
        <v>121.60000000000001</v>
      </c>
      <c r="L176" s="191"/>
      <c r="M176" s="191">
        <f t="shared" si="231"/>
        <v>0</v>
      </c>
      <c r="N176" s="198">
        <f t="shared" si="222"/>
        <v>0</v>
      </c>
      <c r="O176" s="199">
        <f t="shared" si="223"/>
        <v>0</v>
      </c>
      <c r="P176" s="200"/>
      <c r="Q176" s="201"/>
      <c r="R176" s="201"/>
    </row>
    <row r="177" spans="1:18" x14ac:dyDescent="0.3">
      <c r="A177" s="192"/>
      <c r="B177" s="83" t="s">
        <v>236</v>
      </c>
      <c r="C177" s="193"/>
      <c r="D177" s="4" t="s">
        <v>335</v>
      </c>
      <c r="E177" s="78">
        <f>+E172</f>
        <v>108</v>
      </c>
      <c r="F177" s="194">
        <v>0</v>
      </c>
      <c r="G177" s="47">
        <f t="shared" si="219"/>
        <v>108</v>
      </c>
      <c r="H177" s="20" t="s">
        <v>11</v>
      </c>
      <c r="I177" s="196">
        <v>0</v>
      </c>
      <c r="J177" s="198">
        <f t="shared" si="232"/>
        <v>0</v>
      </c>
      <c r="K177" s="196">
        <f t="shared" si="221"/>
        <v>121.60000000000001</v>
      </c>
      <c r="L177" s="191"/>
      <c r="M177" s="191">
        <f t="shared" si="231"/>
        <v>0</v>
      </c>
      <c r="N177" s="198">
        <f t="shared" si="222"/>
        <v>0</v>
      </c>
      <c r="O177" s="199">
        <f t="shared" si="223"/>
        <v>0</v>
      </c>
      <c r="P177" s="200"/>
      <c r="Q177" s="201"/>
      <c r="R177" s="201"/>
    </row>
    <row r="178" spans="1:18" ht="57.6" x14ac:dyDescent="0.3">
      <c r="A178" s="22">
        <v>4</v>
      </c>
      <c r="B178" s="83" t="s">
        <v>236</v>
      </c>
      <c r="C178" s="179"/>
      <c r="D178" s="4" t="s">
        <v>324</v>
      </c>
      <c r="E178" s="78">
        <v>28</v>
      </c>
      <c r="F178" s="180">
        <v>0</v>
      </c>
      <c r="G178" s="168">
        <f t="shared" si="219"/>
        <v>28</v>
      </c>
      <c r="H178" s="125" t="s">
        <v>11</v>
      </c>
      <c r="I178" s="196">
        <v>0</v>
      </c>
      <c r="J178" s="195">
        <f t="shared" ref="J178:J184" si="233">I178*G178</f>
        <v>0</v>
      </c>
      <c r="K178" s="196">
        <f t="shared" si="221"/>
        <v>121.60000000000001</v>
      </c>
      <c r="L178" s="191"/>
      <c r="M178" s="191">
        <f t="shared" ref="M178:M184" si="234">L178*G178</f>
        <v>0</v>
      </c>
      <c r="N178" s="195">
        <f t="shared" si="222"/>
        <v>0</v>
      </c>
      <c r="O178" s="205">
        <f t="shared" si="223"/>
        <v>0</v>
      </c>
      <c r="P178" s="51"/>
    </row>
    <row r="179" spans="1:18" x14ac:dyDescent="0.3">
      <c r="A179" s="192"/>
      <c r="B179" s="83" t="s">
        <v>236</v>
      </c>
      <c r="C179" s="193"/>
      <c r="D179" s="4" t="s">
        <v>331</v>
      </c>
      <c r="E179" s="78">
        <f>+E178</f>
        <v>28</v>
      </c>
      <c r="F179" s="194">
        <v>0</v>
      </c>
      <c r="G179" s="47">
        <f t="shared" ref="G179:G183" si="235">E179+(E179*F179)</f>
        <v>28</v>
      </c>
      <c r="H179" s="20" t="s">
        <v>11</v>
      </c>
      <c r="I179" s="196">
        <v>0</v>
      </c>
      <c r="J179" s="195">
        <f>I179*G179</f>
        <v>0</v>
      </c>
      <c r="K179" s="196">
        <f t="shared" si="221"/>
        <v>121.60000000000001</v>
      </c>
      <c r="L179" s="191"/>
      <c r="M179" s="191">
        <f t="shared" si="234"/>
        <v>0</v>
      </c>
      <c r="N179" s="198">
        <f t="shared" ref="N179:N183" si="236">M179*K179</f>
        <v>0</v>
      </c>
      <c r="O179" s="199">
        <f t="shared" ref="O179:O183" si="237">J179+N179</f>
        <v>0</v>
      </c>
      <c r="P179" s="200"/>
      <c r="Q179" s="201"/>
      <c r="R179" s="201"/>
    </row>
    <row r="180" spans="1:18" x14ac:dyDescent="0.3">
      <c r="A180" s="192"/>
      <c r="B180" s="83" t="s">
        <v>236</v>
      </c>
      <c r="C180" s="193"/>
      <c r="D180" s="202" t="s">
        <v>332</v>
      </c>
      <c r="E180" s="78">
        <f>+E178</f>
        <v>28</v>
      </c>
      <c r="F180" s="194">
        <v>0</v>
      </c>
      <c r="G180" s="47">
        <f t="shared" si="235"/>
        <v>28</v>
      </c>
      <c r="H180" s="20" t="s">
        <v>11</v>
      </c>
      <c r="I180" s="196">
        <v>0</v>
      </c>
      <c r="J180" s="196">
        <f t="shared" ref="J180:J183" si="238">I180*G180</f>
        <v>0</v>
      </c>
      <c r="K180" s="196">
        <f t="shared" si="221"/>
        <v>121.60000000000001</v>
      </c>
      <c r="L180" s="191"/>
      <c r="M180" s="191">
        <f t="shared" si="234"/>
        <v>0</v>
      </c>
      <c r="N180" s="198">
        <f t="shared" si="236"/>
        <v>0</v>
      </c>
      <c r="O180" s="199">
        <f t="shared" si="237"/>
        <v>0</v>
      </c>
      <c r="P180" s="200"/>
      <c r="Q180" s="201"/>
      <c r="R180" s="201"/>
    </row>
    <row r="181" spans="1:18" x14ac:dyDescent="0.3">
      <c r="A181" s="192"/>
      <c r="B181" s="83" t="s">
        <v>236</v>
      </c>
      <c r="C181" s="193"/>
      <c r="D181" s="202" t="s">
        <v>333</v>
      </c>
      <c r="E181" s="78">
        <f>+E178</f>
        <v>28</v>
      </c>
      <c r="F181" s="194">
        <v>0</v>
      </c>
      <c r="G181" s="47">
        <f t="shared" si="235"/>
        <v>28</v>
      </c>
      <c r="H181" s="20" t="s">
        <v>11</v>
      </c>
      <c r="I181" s="196">
        <v>0</v>
      </c>
      <c r="J181" s="198">
        <f t="shared" si="238"/>
        <v>0</v>
      </c>
      <c r="K181" s="196">
        <f t="shared" si="221"/>
        <v>121.60000000000001</v>
      </c>
      <c r="L181" s="191"/>
      <c r="M181" s="191">
        <f t="shared" si="234"/>
        <v>0</v>
      </c>
      <c r="N181" s="198">
        <f t="shared" si="236"/>
        <v>0</v>
      </c>
      <c r="O181" s="199">
        <f t="shared" si="237"/>
        <v>0</v>
      </c>
      <c r="P181" s="200"/>
      <c r="Q181" s="201"/>
      <c r="R181" s="201"/>
    </row>
    <row r="182" spans="1:18" x14ac:dyDescent="0.3">
      <c r="A182" s="192"/>
      <c r="B182" s="83" t="s">
        <v>236</v>
      </c>
      <c r="C182" s="193"/>
      <c r="D182" s="202" t="s">
        <v>334</v>
      </c>
      <c r="E182" s="78">
        <f>+E178*2</f>
        <v>56</v>
      </c>
      <c r="F182" s="194">
        <v>0</v>
      </c>
      <c r="G182" s="47">
        <f t="shared" si="235"/>
        <v>56</v>
      </c>
      <c r="H182" s="20" t="s">
        <v>11</v>
      </c>
      <c r="I182" s="196">
        <v>0</v>
      </c>
      <c r="J182" s="198">
        <f t="shared" si="238"/>
        <v>0</v>
      </c>
      <c r="K182" s="196">
        <f t="shared" si="221"/>
        <v>121.60000000000001</v>
      </c>
      <c r="L182" s="191"/>
      <c r="M182" s="191">
        <f t="shared" si="234"/>
        <v>0</v>
      </c>
      <c r="N182" s="198">
        <f t="shared" si="236"/>
        <v>0</v>
      </c>
      <c r="O182" s="199">
        <f t="shared" si="237"/>
        <v>0</v>
      </c>
      <c r="P182" s="200"/>
      <c r="Q182" s="201"/>
      <c r="R182" s="201"/>
    </row>
    <row r="183" spans="1:18" x14ac:dyDescent="0.3">
      <c r="A183" s="192"/>
      <c r="B183" s="83" t="s">
        <v>236</v>
      </c>
      <c r="C183" s="193"/>
      <c r="D183" s="4" t="s">
        <v>335</v>
      </c>
      <c r="E183" s="78">
        <f>+E178</f>
        <v>28</v>
      </c>
      <c r="F183" s="194">
        <v>0</v>
      </c>
      <c r="G183" s="47">
        <f t="shared" si="235"/>
        <v>28</v>
      </c>
      <c r="H183" s="20" t="s">
        <v>11</v>
      </c>
      <c r="I183" s="196">
        <v>0</v>
      </c>
      <c r="J183" s="198">
        <f t="shared" si="238"/>
        <v>0</v>
      </c>
      <c r="K183" s="196">
        <f t="shared" si="221"/>
        <v>121.60000000000001</v>
      </c>
      <c r="L183" s="191"/>
      <c r="M183" s="191">
        <f t="shared" si="234"/>
        <v>0</v>
      </c>
      <c r="N183" s="198">
        <f t="shared" si="236"/>
        <v>0</v>
      </c>
      <c r="O183" s="199">
        <f t="shared" si="237"/>
        <v>0</v>
      </c>
      <c r="P183" s="200"/>
      <c r="Q183" s="201"/>
      <c r="R183" s="201"/>
    </row>
    <row r="184" spans="1:18" x14ac:dyDescent="0.3">
      <c r="A184" s="22">
        <v>5</v>
      </c>
      <c r="B184" s="83" t="s">
        <v>236</v>
      </c>
      <c r="C184" s="179"/>
      <c r="D184" s="4" t="s">
        <v>325</v>
      </c>
      <c r="E184" s="78">
        <v>5</v>
      </c>
      <c r="F184" s="180">
        <v>0</v>
      </c>
      <c r="G184" s="168">
        <f t="shared" si="219"/>
        <v>5</v>
      </c>
      <c r="H184" s="125" t="s">
        <v>11</v>
      </c>
      <c r="I184" s="196">
        <v>0</v>
      </c>
      <c r="J184" s="195">
        <f t="shared" si="233"/>
        <v>0</v>
      </c>
      <c r="K184" s="196">
        <f t="shared" si="221"/>
        <v>121.60000000000001</v>
      </c>
      <c r="L184" s="191"/>
      <c r="M184" s="191">
        <f t="shared" si="234"/>
        <v>0</v>
      </c>
      <c r="N184" s="195">
        <f t="shared" si="222"/>
        <v>0</v>
      </c>
      <c r="O184" s="205">
        <f t="shared" si="223"/>
        <v>0</v>
      </c>
      <c r="P184" s="51"/>
    </row>
    <row r="185" spans="1:18" x14ac:dyDescent="0.3">
      <c r="A185" s="192"/>
      <c r="B185" s="83" t="s">
        <v>236</v>
      </c>
      <c r="C185" s="193"/>
      <c r="D185" s="4" t="s">
        <v>331</v>
      </c>
      <c r="E185" s="78">
        <f>+E184</f>
        <v>5</v>
      </c>
      <c r="F185" s="194">
        <v>0</v>
      </c>
      <c r="G185" s="47">
        <f t="shared" si="219"/>
        <v>5</v>
      </c>
      <c r="H185" s="20" t="s">
        <v>11</v>
      </c>
      <c r="I185" s="196">
        <v>0</v>
      </c>
      <c r="J185" s="195">
        <f>I185*G185</f>
        <v>0</v>
      </c>
      <c r="K185" s="196">
        <f t="shared" si="221"/>
        <v>121.60000000000001</v>
      </c>
      <c r="L185" s="191"/>
      <c r="M185" s="191">
        <f t="shared" ref="M185:M189" si="239">L185*G185</f>
        <v>0</v>
      </c>
      <c r="N185" s="198">
        <f t="shared" si="222"/>
        <v>0</v>
      </c>
      <c r="O185" s="199">
        <f t="shared" si="223"/>
        <v>0</v>
      </c>
      <c r="P185" s="200"/>
      <c r="Q185" s="201"/>
      <c r="R185" s="201"/>
    </row>
    <row r="186" spans="1:18" x14ac:dyDescent="0.3">
      <c r="A186" s="192"/>
      <c r="B186" s="83" t="s">
        <v>236</v>
      </c>
      <c r="C186" s="193"/>
      <c r="D186" s="202" t="s">
        <v>332</v>
      </c>
      <c r="E186" s="78">
        <f>+E184</f>
        <v>5</v>
      </c>
      <c r="F186" s="194">
        <v>0</v>
      </c>
      <c r="G186" s="47">
        <f t="shared" si="219"/>
        <v>5</v>
      </c>
      <c r="H186" s="20" t="s">
        <v>11</v>
      </c>
      <c r="I186" s="196">
        <v>0</v>
      </c>
      <c r="J186" s="196">
        <f t="shared" ref="J186:J189" si="240">I186*G186</f>
        <v>0</v>
      </c>
      <c r="K186" s="196">
        <f t="shared" si="221"/>
        <v>121.60000000000001</v>
      </c>
      <c r="L186" s="191"/>
      <c r="M186" s="191">
        <f t="shared" si="239"/>
        <v>0</v>
      </c>
      <c r="N186" s="198">
        <f t="shared" si="222"/>
        <v>0</v>
      </c>
      <c r="O186" s="199">
        <f t="shared" si="223"/>
        <v>0</v>
      </c>
      <c r="P186" s="200"/>
      <c r="Q186" s="201"/>
      <c r="R186" s="201"/>
    </row>
    <row r="187" spans="1:18" x14ac:dyDescent="0.3">
      <c r="A187" s="192"/>
      <c r="B187" s="83" t="s">
        <v>236</v>
      </c>
      <c r="C187" s="193"/>
      <c r="D187" s="202" t="s">
        <v>333</v>
      </c>
      <c r="E187" s="78">
        <f>+E184</f>
        <v>5</v>
      </c>
      <c r="F187" s="194">
        <v>0</v>
      </c>
      <c r="G187" s="47">
        <f t="shared" si="219"/>
        <v>5</v>
      </c>
      <c r="H187" s="20" t="s">
        <v>11</v>
      </c>
      <c r="I187" s="196">
        <v>0</v>
      </c>
      <c r="J187" s="198">
        <f t="shared" si="240"/>
        <v>0</v>
      </c>
      <c r="K187" s="196">
        <f t="shared" si="221"/>
        <v>121.60000000000001</v>
      </c>
      <c r="L187" s="191"/>
      <c r="M187" s="191">
        <f t="shared" si="239"/>
        <v>0</v>
      </c>
      <c r="N187" s="198">
        <f t="shared" si="222"/>
        <v>0</v>
      </c>
      <c r="O187" s="199">
        <f t="shared" si="223"/>
        <v>0</v>
      </c>
      <c r="P187" s="200"/>
      <c r="Q187" s="201"/>
      <c r="R187" s="201"/>
    </row>
    <row r="188" spans="1:18" x14ac:dyDescent="0.3">
      <c r="A188" s="192"/>
      <c r="B188" s="83" t="s">
        <v>236</v>
      </c>
      <c r="C188" s="193"/>
      <c r="D188" s="202" t="s">
        <v>334</v>
      </c>
      <c r="E188" s="78">
        <f>+E184*2</f>
        <v>10</v>
      </c>
      <c r="F188" s="194">
        <v>0</v>
      </c>
      <c r="G188" s="47">
        <f t="shared" si="219"/>
        <v>10</v>
      </c>
      <c r="H188" s="20" t="s">
        <v>11</v>
      </c>
      <c r="I188" s="196">
        <v>0</v>
      </c>
      <c r="J188" s="198">
        <f t="shared" si="240"/>
        <v>0</v>
      </c>
      <c r="K188" s="196">
        <f t="shared" si="221"/>
        <v>121.60000000000001</v>
      </c>
      <c r="L188" s="191"/>
      <c r="M188" s="191">
        <f t="shared" si="239"/>
        <v>0</v>
      </c>
      <c r="N188" s="198">
        <f t="shared" si="222"/>
        <v>0</v>
      </c>
      <c r="O188" s="199">
        <f t="shared" si="223"/>
        <v>0</v>
      </c>
      <c r="P188" s="200"/>
      <c r="Q188" s="201"/>
      <c r="R188" s="201"/>
    </row>
    <row r="189" spans="1:18" x14ac:dyDescent="0.3">
      <c r="A189" s="192"/>
      <c r="B189" s="83" t="s">
        <v>236</v>
      </c>
      <c r="C189" s="193"/>
      <c r="D189" s="4" t="s">
        <v>335</v>
      </c>
      <c r="E189" s="78">
        <f>+E184</f>
        <v>5</v>
      </c>
      <c r="F189" s="194">
        <v>0</v>
      </c>
      <c r="G189" s="47">
        <f t="shared" si="219"/>
        <v>5</v>
      </c>
      <c r="H189" s="20" t="s">
        <v>11</v>
      </c>
      <c r="I189" s="196">
        <v>0</v>
      </c>
      <c r="J189" s="198">
        <f t="shared" si="240"/>
        <v>0</v>
      </c>
      <c r="K189" s="196">
        <f t="shared" si="221"/>
        <v>121.60000000000001</v>
      </c>
      <c r="L189" s="191"/>
      <c r="M189" s="191">
        <f t="shared" si="239"/>
        <v>0</v>
      </c>
      <c r="N189" s="198">
        <f t="shared" si="222"/>
        <v>0</v>
      </c>
      <c r="O189" s="199">
        <f t="shared" si="223"/>
        <v>0</v>
      </c>
      <c r="P189" s="200"/>
      <c r="Q189" s="201"/>
      <c r="R189" s="201"/>
    </row>
    <row r="190" spans="1:18" x14ac:dyDescent="0.3">
      <c r="A190" s="22">
        <v>6</v>
      </c>
      <c r="B190" s="83" t="s">
        <v>236</v>
      </c>
      <c r="C190" s="179"/>
      <c r="D190" s="4" t="s">
        <v>326</v>
      </c>
      <c r="E190" s="78">
        <v>33</v>
      </c>
      <c r="F190" s="180">
        <v>0</v>
      </c>
      <c r="G190" s="168">
        <f t="shared" ref="G190:G202" si="241">E190+(E190*F190)</f>
        <v>33</v>
      </c>
      <c r="H190" s="125" t="s">
        <v>11</v>
      </c>
      <c r="I190" s="196">
        <v>0</v>
      </c>
      <c r="J190" s="195">
        <f t="shared" ref="J190:J195" si="242">I190*G190</f>
        <v>0</v>
      </c>
      <c r="K190" s="196">
        <f t="shared" si="221"/>
        <v>121.60000000000001</v>
      </c>
      <c r="L190" s="191"/>
      <c r="M190" s="191">
        <f t="shared" ref="M190:M195" si="243">L190*G190</f>
        <v>0</v>
      </c>
      <c r="N190" s="195">
        <f t="shared" ref="N190:N202" si="244">M190*K190</f>
        <v>0</v>
      </c>
      <c r="O190" s="205">
        <f t="shared" ref="O190:O202" si="245">J190+N190</f>
        <v>0</v>
      </c>
      <c r="P190" s="51"/>
    </row>
    <row r="191" spans="1:18" x14ac:dyDescent="0.3">
      <c r="A191" s="22"/>
      <c r="B191" s="83" t="s">
        <v>236</v>
      </c>
      <c r="C191" s="179"/>
      <c r="D191" s="4" t="s">
        <v>331</v>
      </c>
      <c r="E191" s="78">
        <f>E190</f>
        <v>33</v>
      </c>
      <c r="F191" s="1">
        <v>0</v>
      </c>
      <c r="G191" s="168">
        <f t="shared" si="241"/>
        <v>33</v>
      </c>
      <c r="H191" s="125" t="s">
        <v>11</v>
      </c>
      <c r="I191" s="196">
        <v>0</v>
      </c>
      <c r="J191" s="203">
        <f t="shared" si="242"/>
        <v>0</v>
      </c>
      <c r="K191" s="196">
        <f t="shared" si="221"/>
        <v>121.60000000000001</v>
      </c>
      <c r="L191" s="191"/>
      <c r="M191" s="204">
        <f t="shared" si="243"/>
        <v>0</v>
      </c>
      <c r="N191" s="203">
        <f t="shared" si="244"/>
        <v>0</v>
      </c>
      <c r="O191" s="205">
        <f t="shared" si="245"/>
        <v>0</v>
      </c>
      <c r="P191" s="51"/>
    </row>
    <row r="192" spans="1:18" x14ac:dyDescent="0.3">
      <c r="A192" s="22"/>
      <c r="B192" s="83" t="s">
        <v>236</v>
      </c>
      <c r="C192" s="179"/>
      <c r="D192" s="202" t="s">
        <v>337</v>
      </c>
      <c r="E192" s="78">
        <f>E190</f>
        <v>33</v>
      </c>
      <c r="F192" s="1">
        <v>0</v>
      </c>
      <c r="G192" s="168">
        <f t="shared" si="241"/>
        <v>33</v>
      </c>
      <c r="H192" s="125" t="s">
        <v>11</v>
      </c>
      <c r="I192" s="196">
        <v>0</v>
      </c>
      <c r="J192" s="203">
        <f t="shared" si="242"/>
        <v>0</v>
      </c>
      <c r="K192" s="196">
        <f t="shared" si="221"/>
        <v>121.60000000000001</v>
      </c>
      <c r="L192" s="191"/>
      <c r="M192" s="204">
        <f t="shared" si="243"/>
        <v>0</v>
      </c>
      <c r="N192" s="203">
        <f t="shared" si="244"/>
        <v>0</v>
      </c>
      <c r="O192" s="205">
        <f t="shared" si="245"/>
        <v>0</v>
      </c>
      <c r="P192" s="51"/>
    </row>
    <row r="193" spans="1:16" x14ac:dyDescent="0.3">
      <c r="A193" s="22"/>
      <c r="B193" s="83" t="s">
        <v>236</v>
      </c>
      <c r="C193" s="179"/>
      <c r="D193" s="202" t="s">
        <v>333</v>
      </c>
      <c r="E193" s="78">
        <f>E190</f>
        <v>33</v>
      </c>
      <c r="F193" s="1">
        <v>0</v>
      </c>
      <c r="G193" s="168">
        <f t="shared" si="241"/>
        <v>33</v>
      </c>
      <c r="H193" s="125" t="s">
        <v>11</v>
      </c>
      <c r="I193" s="196">
        <v>0</v>
      </c>
      <c r="J193" s="203">
        <f t="shared" si="242"/>
        <v>0</v>
      </c>
      <c r="K193" s="196">
        <f t="shared" si="221"/>
        <v>121.60000000000001</v>
      </c>
      <c r="L193" s="191"/>
      <c r="M193" s="204">
        <f t="shared" si="243"/>
        <v>0</v>
      </c>
      <c r="N193" s="203">
        <f t="shared" si="244"/>
        <v>0</v>
      </c>
      <c r="O193" s="205">
        <f t="shared" si="245"/>
        <v>0</v>
      </c>
      <c r="P193" s="51"/>
    </row>
    <row r="194" spans="1:16" x14ac:dyDescent="0.3">
      <c r="A194" s="22"/>
      <c r="B194" s="83" t="s">
        <v>236</v>
      </c>
      <c r="C194" s="179"/>
      <c r="D194" s="202" t="s">
        <v>334</v>
      </c>
      <c r="E194" s="78">
        <f>E190*2</f>
        <v>66</v>
      </c>
      <c r="F194" s="1">
        <v>0</v>
      </c>
      <c r="G194" s="168">
        <f t="shared" si="241"/>
        <v>66</v>
      </c>
      <c r="H194" s="125" t="s">
        <v>11</v>
      </c>
      <c r="I194" s="196">
        <v>0</v>
      </c>
      <c r="J194" s="203">
        <f t="shared" si="242"/>
        <v>0</v>
      </c>
      <c r="K194" s="196">
        <f t="shared" si="221"/>
        <v>121.60000000000001</v>
      </c>
      <c r="L194" s="191"/>
      <c r="M194" s="204">
        <f t="shared" si="243"/>
        <v>0</v>
      </c>
      <c r="N194" s="203">
        <f t="shared" si="244"/>
        <v>0</v>
      </c>
      <c r="O194" s="205">
        <f t="shared" si="245"/>
        <v>0</v>
      </c>
      <c r="P194" s="51"/>
    </row>
    <row r="195" spans="1:16" x14ac:dyDescent="0.3">
      <c r="A195" s="22"/>
      <c r="B195" s="83" t="s">
        <v>236</v>
      </c>
      <c r="C195" s="179"/>
      <c r="D195" s="202" t="s">
        <v>338</v>
      </c>
      <c r="E195" s="78">
        <f>E190</f>
        <v>33</v>
      </c>
      <c r="F195" s="1">
        <v>0</v>
      </c>
      <c r="G195" s="168">
        <f t="shared" si="241"/>
        <v>33</v>
      </c>
      <c r="H195" s="125" t="s">
        <v>11</v>
      </c>
      <c r="I195" s="196">
        <v>0</v>
      </c>
      <c r="J195" s="218">
        <f t="shared" si="242"/>
        <v>0</v>
      </c>
      <c r="K195" s="196">
        <f t="shared" si="221"/>
        <v>121.60000000000001</v>
      </c>
      <c r="L195" s="191"/>
      <c r="M195" s="204">
        <f t="shared" si="243"/>
        <v>0</v>
      </c>
      <c r="N195" s="203">
        <f t="shared" si="244"/>
        <v>0</v>
      </c>
      <c r="O195" s="205">
        <f t="shared" si="245"/>
        <v>0</v>
      </c>
      <c r="P195" s="51"/>
    </row>
    <row r="196" spans="1:16" ht="15" customHeight="1" x14ac:dyDescent="0.3">
      <c r="A196" s="22">
        <v>7</v>
      </c>
      <c r="B196" s="83" t="s">
        <v>236</v>
      </c>
      <c r="C196" s="23"/>
      <c r="D196" s="178" t="s">
        <v>327</v>
      </c>
      <c r="E196" s="78">
        <v>1</v>
      </c>
      <c r="F196" s="167">
        <v>0</v>
      </c>
      <c r="G196" s="168">
        <f t="shared" ref="G196:G201" si="246">E196+(E196*F196)</f>
        <v>1</v>
      </c>
      <c r="H196" s="125" t="s">
        <v>11</v>
      </c>
      <c r="I196" s="196">
        <v>0</v>
      </c>
      <c r="J196" s="195">
        <f>I196*G196</f>
        <v>0</v>
      </c>
      <c r="K196" s="196">
        <f t="shared" si="221"/>
        <v>121.60000000000001</v>
      </c>
      <c r="L196" s="191"/>
      <c r="M196" s="191">
        <v>0.45</v>
      </c>
      <c r="N196" s="195">
        <f t="shared" ref="N196:N201" si="247">M196*K196</f>
        <v>54.720000000000006</v>
      </c>
      <c r="O196" s="205">
        <f t="shared" ref="O196:O201" si="248">J196+N196</f>
        <v>54.720000000000006</v>
      </c>
      <c r="P196" s="51"/>
    </row>
    <row r="197" spans="1:16" x14ac:dyDescent="0.3">
      <c r="A197" s="22"/>
      <c r="B197" s="83" t="s">
        <v>236</v>
      </c>
      <c r="C197" s="179"/>
      <c r="D197" s="4" t="s">
        <v>331</v>
      </c>
      <c r="E197" s="78">
        <f>E196</f>
        <v>1</v>
      </c>
      <c r="F197" s="1">
        <v>0</v>
      </c>
      <c r="G197" s="168">
        <f t="shared" si="246"/>
        <v>1</v>
      </c>
      <c r="H197" s="125" t="s">
        <v>11</v>
      </c>
      <c r="I197" s="196">
        <v>0</v>
      </c>
      <c r="J197" s="203">
        <f t="shared" ref="J197:J201" si="249">I197*G197</f>
        <v>0</v>
      </c>
      <c r="K197" s="196">
        <f t="shared" si="221"/>
        <v>121.60000000000001</v>
      </c>
      <c r="L197" s="191"/>
      <c r="M197" s="204">
        <f t="shared" ref="M197:M201" si="250">L197*G197</f>
        <v>0</v>
      </c>
      <c r="N197" s="203">
        <f t="shared" si="247"/>
        <v>0</v>
      </c>
      <c r="O197" s="205">
        <f t="shared" si="248"/>
        <v>0</v>
      </c>
      <c r="P197" s="51"/>
    </row>
    <row r="198" spans="1:16" x14ac:dyDescent="0.3">
      <c r="A198" s="22"/>
      <c r="B198" s="83" t="s">
        <v>236</v>
      </c>
      <c r="C198" s="179"/>
      <c r="D198" s="202" t="s">
        <v>337</v>
      </c>
      <c r="E198" s="78">
        <f>E196</f>
        <v>1</v>
      </c>
      <c r="F198" s="1">
        <v>0</v>
      </c>
      <c r="G198" s="168">
        <f t="shared" si="246"/>
        <v>1</v>
      </c>
      <c r="H198" s="125" t="s">
        <v>11</v>
      </c>
      <c r="I198" s="196">
        <v>0</v>
      </c>
      <c r="J198" s="203">
        <f t="shared" si="249"/>
        <v>0</v>
      </c>
      <c r="K198" s="196">
        <f t="shared" si="221"/>
        <v>121.60000000000001</v>
      </c>
      <c r="L198" s="191"/>
      <c r="M198" s="204">
        <f t="shared" si="250"/>
        <v>0</v>
      </c>
      <c r="N198" s="203">
        <f t="shared" si="247"/>
        <v>0</v>
      </c>
      <c r="O198" s="205">
        <f t="shared" si="248"/>
        <v>0</v>
      </c>
      <c r="P198" s="51"/>
    </row>
    <row r="199" spans="1:16" x14ac:dyDescent="0.3">
      <c r="A199" s="22"/>
      <c r="B199" s="83" t="s">
        <v>236</v>
      </c>
      <c r="C199" s="179"/>
      <c r="D199" s="202" t="s">
        <v>333</v>
      </c>
      <c r="E199" s="78">
        <f>E196</f>
        <v>1</v>
      </c>
      <c r="F199" s="1">
        <v>0</v>
      </c>
      <c r="G199" s="168">
        <f t="shared" si="246"/>
        <v>1</v>
      </c>
      <c r="H199" s="125" t="s">
        <v>11</v>
      </c>
      <c r="I199" s="196">
        <v>0</v>
      </c>
      <c r="J199" s="203">
        <f t="shared" si="249"/>
        <v>0</v>
      </c>
      <c r="K199" s="196">
        <f t="shared" si="221"/>
        <v>121.60000000000001</v>
      </c>
      <c r="L199" s="191"/>
      <c r="M199" s="204">
        <f t="shared" si="250"/>
        <v>0</v>
      </c>
      <c r="N199" s="203">
        <f t="shared" si="247"/>
        <v>0</v>
      </c>
      <c r="O199" s="205">
        <f t="shared" si="248"/>
        <v>0</v>
      </c>
      <c r="P199" s="51"/>
    </row>
    <row r="200" spans="1:16" x14ac:dyDescent="0.3">
      <c r="A200" s="22"/>
      <c r="B200" s="83" t="s">
        <v>236</v>
      </c>
      <c r="C200" s="179"/>
      <c r="D200" s="202" t="s">
        <v>334</v>
      </c>
      <c r="E200" s="78">
        <f>E196*2</f>
        <v>2</v>
      </c>
      <c r="F200" s="1">
        <v>0</v>
      </c>
      <c r="G200" s="168">
        <f t="shared" si="246"/>
        <v>2</v>
      </c>
      <c r="H200" s="125" t="s">
        <v>11</v>
      </c>
      <c r="I200" s="196">
        <v>0</v>
      </c>
      <c r="J200" s="203">
        <f t="shared" si="249"/>
        <v>0</v>
      </c>
      <c r="K200" s="196">
        <f t="shared" si="221"/>
        <v>121.60000000000001</v>
      </c>
      <c r="L200" s="191"/>
      <c r="M200" s="204">
        <f t="shared" si="250"/>
        <v>0</v>
      </c>
      <c r="N200" s="203">
        <f t="shared" si="247"/>
        <v>0</v>
      </c>
      <c r="O200" s="205">
        <f t="shared" si="248"/>
        <v>0</v>
      </c>
      <c r="P200" s="51"/>
    </row>
    <row r="201" spans="1:16" x14ac:dyDescent="0.3">
      <c r="A201" s="22"/>
      <c r="B201" s="83" t="s">
        <v>236</v>
      </c>
      <c r="C201" s="179"/>
      <c r="D201" s="202" t="s">
        <v>338</v>
      </c>
      <c r="E201" s="78">
        <f>E196</f>
        <v>1</v>
      </c>
      <c r="F201" s="1">
        <v>0</v>
      </c>
      <c r="G201" s="168">
        <f t="shared" si="246"/>
        <v>1</v>
      </c>
      <c r="H201" s="125" t="s">
        <v>11</v>
      </c>
      <c r="I201" s="196">
        <v>0</v>
      </c>
      <c r="J201" s="218">
        <f t="shared" si="249"/>
        <v>0</v>
      </c>
      <c r="K201" s="196">
        <f t="shared" si="221"/>
        <v>121.60000000000001</v>
      </c>
      <c r="L201" s="191"/>
      <c r="M201" s="204">
        <f t="shared" si="250"/>
        <v>0</v>
      </c>
      <c r="N201" s="203">
        <f t="shared" si="247"/>
        <v>0</v>
      </c>
      <c r="O201" s="205">
        <f t="shared" si="248"/>
        <v>0</v>
      </c>
      <c r="P201" s="51"/>
    </row>
    <row r="202" spans="1:16" ht="57.6" x14ac:dyDescent="0.3">
      <c r="A202" s="22">
        <v>8</v>
      </c>
      <c r="B202" s="83" t="s">
        <v>236</v>
      </c>
      <c r="C202" s="23"/>
      <c r="D202" s="178" t="s">
        <v>349</v>
      </c>
      <c r="E202" s="78">
        <v>2</v>
      </c>
      <c r="F202" s="167">
        <v>0</v>
      </c>
      <c r="G202" s="168">
        <f t="shared" si="241"/>
        <v>2</v>
      </c>
      <c r="H202" s="125" t="s">
        <v>11</v>
      </c>
      <c r="I202" s="230"/>
      <c r="J202" s="195">
        <f>I202*G202</f>
        <v>0</v>
      </c>
      <c r="K202" s="196">
        <f t="shared" si="221"/>
        <v>121.60000000000001</v>
      </c>
      <c r="L202" s="191"/>
      <c r="M202" s="191">
        <f>L202*G202</f>
        <v>0</v>
      </c>
      <c r="N202" s="195">
        <f t="shared" si="244"/>
        <v>0</v>
      </c>
      <c r="O202" s="205">
        <f t="shared" si="245"/>
        <v>0</v>
      </c>
      <c r="P202" s="51"/>
    </row>
    <row r="203" spans="1:16" x14ac:dyDescent="0.3">
      <c r="A203" s="22">
        <v>9</v>
      </c>
      <c r="B203" s="83" t="s">
        <v>236</v>
      </c>
      <c r="C203" s="179"/>
      <c r="D203" s="202" t="s">
        <v>138</v>
      </c>
      <c r="E203" s="78">
        <v>2</v>
      </c>
      <c r="F203" s="180">
        <v>0</v>
      </c>
      <c r="G203" s="168">
        <f>E203+(E203*F203)</f>
        <v>2</v>
      </c>
      <c r="H203" s="125" t="s">
        <v>11</v>
      </c>
      <c r="I203" s="230"/>
      <c r="J203" s="195">
        <f>I203*G203</f>
        <v>0</v>
      </c>
      <c r="K203" s="196">
        <f t="shared" si="221"/>
        <v>121.60000000000001</v>
      </c>
      <c r="L203" s="191"/>
      <c r="M203" s="191">
        <f>L203*G203</f>
        <v>0</v>
      </c>
      <c r="N203" s="195">
        <f>M203*K203</f>
        <v>0</v>
      </c>
      <c r="O203" s="205">
        <f>J203+N203</f>
        <v>0</v>
      </c>
      <c r="P203" s="51"/>
    </row>
    <row r="204" spans="1:16" ht="15" thickBot="1" x14ac:dyDescent="0.35">
      <c r="A204" s="22"/>
      <c r="B204" s="26"/>
      <c r="C204" s="26"/>
      <c r="D204" s="39"/>
      <c r="E204" s="42"/>
      <c r="F204" s="1"/>
      <c r="G204" s="133"/>
      <c r="H204" s="15"/>
      <c r="I204" s="226"/>
      <c r="J204" s="214"/>
      <c r="K204" s="227"/>
      <c r="L204" s="191"/>
      <c r="M204" s="265"/>
      <c r="N204" s="216"/>
      <c r="O204" s="249"/>
      <c r="P204" s="52"/>
    </row>
    <row r="205" spans="1:16" s="55" customFormat="1" ht="16.2" thickBot="1" x14ac:dyDescent="0.35">
      <c r="A205" s="34"/>
      <c r="B205" s="35"/>
      <c r="C205" s="35"/>
      <c r="D205" s="53"/>
      <c r="E205" s="80"/>
      <c r="F205" s="36"/>
      <c r="G205" s="292" t="s">
        <v>36</v>
      </c>
      <c r="H205" s="293"/>
      <c r="I205" s="228">
        <f>SUM(J164:J204)</f>
        <v>0</v>
      </c>
      <c r="J205" s="287" t="s">
        <v>37</v>
      </c>
      <c r="K205" s="288"/>
      <c r="L205" s="191"/>
      <c r="M205" s="266"/>
      <c r="N205" s="241"/>
      <c r="O205" s="250"/>
      <c r="P205" s="54">
        <f>SUM(O164:O204)</f>
        <v>54.720000000000006</v>
      </c>
    </row>
    <row r="206" spans="1:16" ht="15" thickBot="1" x14ac:dyDescent="0.35">
      <c r="A206" s="56"/>
      <c r="B206" s="57"/>
      <c r="C206" s="58"/>
      <c r="D206" s="6"/>
      <c r="E206" s="81"/>
      <c r="F206" s="14"/>
      <c r="G206" s="133"/>
      <c r="H206" s="15"/>
      <c r="I206" s="213"/>
      <c r="J206" s="216"/>
      <c r="K206" s="216"/>
      <c r="L206" s="191"/>
      <c r="M206" s="267"/>
      <c r="N206" s="216"/>
      <c r="O206" s="247"/>
      <c r="P206" s="41"/>
    </row>
    <row r="207" spans="1:16" ht="30" customHeight="1" thickBot="1" x14ac:dyDescent="0.35">
      <c r="A207" s="334" t="s">
        <v>22</v>
      </c>
      <c r="B207" s="336"/>
      <c r="C207" s="336"/>
      <c r="D207" s="336"/>
      <c r="E207" s="336"/>
      <c r="F207" s="336"/>
      <c r="G207" s="336"/>
      <c r="H207" s="335"/>
      <c r="I207" s="229"/>
      <c r="J207" s="216"/>
      <c r="K207" s="216"/>
      <c r="L207" s="191"/>
      <c r="M207" s="263"/>
      <c r="N207" s="216"/>
      <c r="O207" s="247"/>
      <c r="P207" s="41"/>
    </row>
    <row r="208" spans="1:16" ht="20.100000000000001" customHeight="1" thickBot="1" x14ac:dyDescent="0.35">
      <c r="A208" s="289" t="s">
        <v>22</v>
      </c>
      <c r="B208" s="290"/>
      <c r="C208" s="290"/>
      <c r="D208" s="291" t="s">
        <v>17</v>
      </c>
      <c r="E208" s="45"/>
      <c r="F208" s="1"/>
      <c r="G208" s="47"/>
      <c r="H208" s="2"/>
      <c r="I208" s="213"/>
      <c r="J208" s="214"/>
      <c r="K208" s="216"/>
      <c r="L208" s="191"/>
      <c r="M208" s="263"/>
      <c r="N208" s="216"/>
      <c r="O208" s="247"/>
      <c r="P208" s="41"/>
    </row>
    <row r="209" spans="1:16" ht="72" x14ac:dyDescent="0.3">
      <c r="A209" s="24">
        <v>1</v>
      </c>
      <c r="B209" s="83" t="s">
        <v>235</v>
      </c>
      <c r="C209" s="72"/>
      <c r="D209" s="178" t="s">
        <v>139</v>
      </c>
      <c r="E209" s="78">
        <v>97</v>
      </c>
      <c r="F209" s="167">
        <v>0</v>
      </c>
      <c r="G209" s="168">
        <f t="shared" ref="G209:G225" si="251">E209+(E209*F209)</f>
        <v>97</v>
      </c>
      <c r="H209" s="125" t="s">
        <v>11</v>
      </c>
      <c r="I209" s="230"/>
      <c r="J209" s="195">
        <f t="shared" ref="J209:J225" si="252">I209*G209</f>
        <v>0</v>
      </c>
      <c r="K209" s="196">
        <f t="shared" ref="K209:K225" si="253">$K$4</f>
        <v>121.60000000000001</v>
      </c>
      <c r="L209" s="191"/>
      <c r="M209" s="191">
        <f t="shared" ref="M209:M225" si="254">L209*G209</f>
        <v>0</v>
      </c>
      <c r="N209" s="189">
        <f t="shared" ref="N209:N225" si="255">K209*M209</f>
        <v>0</v>
      </c>
      <c r="O209" s="205">
        <f t="shared" ref="O209:O225" si="256">J209+N209</f>
        <v>0</v>
      </c>
      <c r="P209" s="51"/>
    </row>
    <row r="210" spans="1:16" ht="57.6" x14ac:dyDescent="0.3">
      <c r="A210" s="24">
        <v>2</v>
      </c>
      <c r="B210" s="83" t="s">
        <v>235</v>
      </c>
      <c r="C210" s="18"/>
      <c r="D210" s="4" t="s">
        <v>140</v>
      </c>
      <c r="E210" s="78">
        <v>10</v>
      </c>
      <c r="F210" s="167">
        <v>0</v>
      </c>
      <c r="G210" s="168">
        <f t="shared" ref="G210:G218" si="257">E210+(E210*F210)</f>
        <v>10</v>
      </c>
      <c r="H210" s="125" t="s">
        <v>11</v>
      </c>
      <c r="I210" s="230"/>
      <c r="J210" s="195">
        <f t="shared" ref="J210:J218" si="258">I210*G210</f>
        <v>0</v>
      </c>
      <c r="K210" s="196">
        <f t="shared" si="253"/>
        <v>121.60000000000001</v>
      </c>
      <c r="L210" s="191"/>
      <c r="M210" s="191">
        <f t="shared" ref="M210:M218" si="259">L210*G210</f>
        <v>0</v>
      </c>
      <c r="N210" s="189">
        <f t="shared" ref="N210:N218" si="260">K210*M210</f>
        <v>0</v>
      </c>
      <c r="O210" s="205">
        <f t="shared" ref="O210:O218" si="261">J210+N210</f>
        <v>0</v>
      </c>
      <c r="P210" s="51"/>
    </row>
    <row r="211" spans="1:16" ht="72" x14ac:dyDescent="0.3">
      <c r="A211" s="24">
        <v>3</v>
      </c>
      <c r="B211" s="83" t="s">
        <v>235</v>
      </c>
      <c r="C211" s="18"/>
      <c r="D211" s="4" t="s">
        <v>141</v>
      </c>
      <c r="E211" s="78">
        <v>3</v>
      </c>
      <c r="F211" s="167">
        <v>0</v>
      </c>
      <c r="G211" s="168">
        <f t="shared" si="257"/>
        <v>3</v>
      </c>
      <c r="H211" s="125" t="s">
        <v>11</v>
      </c>
      <c r="I211" s="230"/>
      <c r="J211" s="195">
        <f t="shared" si="258"/>
        <v>0</v>
      </c>
      <c r="K211" s="196">
        <f t="shared" si="253"/>
        <v>121.60000000000001</v>
      </c>
      <c r="L211" s="191"/>
      <c r="M211" s="191">
        <f t="shared" si="259"/>
        <v>0</v>
      </c>
      <c r="N211" s="189">
        <f t="shared" si="260"/>
        <v>0</v>
      </c>
      <c r="O211" s="205">
        <f t="shared" si="261"/>
        <v>0</v>
      </c>
      <c r="P211" s="51"/>
    </row>
    <row r="212" spans="1:16" ht="72" x14ac:dyDescent="0.3">
      <c r="A212" s="24">
        <v>4</v>
      </c>
      <c r="B212" s="83" t="s">
        <v>235</v>
      </c>
      <c r="C212" s="18"/>
      <c r="D212" s="4" t="s">
        <v>142</v>
      </c>
      <c r="E212" s="78">
        <v>3</v>
      </c>
      <c r="F212" s="167">
        <v>0</v>
      </c>
      <c r="G212" s="168">
        <f t="shared" si="257"/>
        <v>3</v>
      </c>
      <c r="H212" s="125" t="s">
        <v>11</v>
      </c>
      <c r="I212" s="230"/>
      <c r="J212" s="195">
        <f t="shared" si="258"/>
        <v>0</v>
      </c>
      <c r="K212" s="196">
        <f t="shared" si="253"/>
        <v>121.60000000000001</v>
      </c>
      <c r="L212" s="191"/>
      <c r="M212" s="191">
        <f t="shared" si="259"/>
        <v>0</v>
      </c>
      <c r="N212" s="189">
        <f t="shared" si="260"/>
        <v>0</v>
      </c>
      <c r="O212" s="205">
        <f t="shared" si="261"/>
        <v>0</v>
      </c>
      <c r="P212" s="51"/>
    </row>
    <row r="213" spans="1:16" ht="72" x14ac:dyDescent="0.3">
      <c r="A213" s="24">
        <v>5</v>
      </c>
      <c r="B213" s="83" t="s">
        <v>235</v>
      </c>
      <c r="C213" s="18"/>
      <c r="D213" s="4" t="s">
        <v>143</v>
      </c>
      <c r="E213" s="78">
        <v>2</v>
      </c>
      <c r="F213" s="167">
        <v>0</v>
      </c>
      <c r="G213" s="168">
        <f t="shared" si="257"/>
        <v>2</v>
      </c>
      <c r="H213" s="125" t="s">
        <v>11</v>
      </c>
      <c r="I213" s="230"/>
      <c r="J213" s="195">
        <f t="shared" si="258"/>
        <v>0</v>
      </c>
      <c r="K213" s="196">
        <f t="shared" si="253"/>
        <v>121.60000000000001</v>
      </c>
      <c r="L213" s="191"/>
      <c r="M213" s="191">
        <f t="shared" si="259"/>
        <v>0</v>
      </c>
      <c r="N213" s="189">
        <f t="shared" si="260"/>
        <v>0</v>
      </c>
      <c r="O213" s="205">
        <f t="shared" si="261"/>
        <v>0</v>
      </c>
      <c r="P213" s="51"/>
    </row>
    <row r="214" spans="1:16" ht="72" x14ac:dyDescent="0.3">
      <c r="A214" s="24">
        <v>6</v>
      </c>
      <c r="B214" s="83" t="s">
        <v>235</v>
      </c>
      <c r="C214" s="18"/>
      <c r="D214" s="4" t="s">
        <v>144</v>
      </c>
      <c r="E214" s="78">
        <v>15</v>
      </c>
      <c r="F214" s="167">
        <v>0</v>
      </c>
      <c r="G214" s="168">
        <f t="shared" si="257"/>
        <v>15</v>
      </c>
      <c r="H214" s="125" t="s">
        <v>11</v>
      </c>
      <c r="I214" s="230"/>
      <c r="J214" s="195">
        <f t="shared" si="258"/>
        <v>0</v>
      </c>
      <c r="K214" s="196">
        <f t="shared" si="253"/>
        <v>121.60000000000001</v>
      </c>
      <c r="L214" s="191"/>
      <c r="M214" s="191">
        <f t="shared" si="259"/>
        <v>0</v>
      </c>
      <c r="N214" s="189">
        <f t="shared" si="260"/>
        <v>0</v>
      </c>
      <c r="O214" s="205">
        <f t="shared" si="261"/>
        <v>0</v>
      </c>
      <c r="P214" s="51"/>
    </row>
    <row r="215" spans="1:16" ht="72" x14ac:dyDescent="0.3">
      <c r="A215" s="24">
        <v>7</v>
      </c>
      <c r="B215" s="83" t="s">
        <v>235</v>
      </c>
      <c r="C215" s="18"/>
      <c r="D215" s="178" t="s">
        <v>145</v>
      </c>
      <c r="E215" s="78">
        <v>5</v>
      </c>
      <c r="F215" s="167">
        <v>0</v>
      </c>
      <c r="G215" s="168">
        <f t="shared" si="257"/>
        <v>5</v>
      </c>
      <c r="H215" s="125" t="s">
        <v>11</v>
      </c>
      <c r="I215" s="230"/>
      <c r="J215" s="195">
        <f t="shared" si="258"/>
        <v>0</v>
      </c>
      <c r="K215" s="196">
        <f t="shared" si="253"/>
        <v>121.60000000000001</v>
      </c>
      <c r="L215" s="191"/>
      <c r="M215" s="191">
        <f t="shared" si="259"/>
        <v>0</v>
      </c>
      <c r="N215" s="189">
        <f t="shared" si="260"/>
        <v>0</v>
      </c>
      <c r="O215" s="205">
        <f t="shared" si="261"/>
        <v>0</v>
      </c>
      <c r="P215" s="51"/>
    </row>
    <row r="216" spans="1:16" ht="57.6" x14ac:dyDescent="0.3">
      <c r="A216" s="24">
        <v>8</v>
      </c>
      <c r="B216" s="83" t="s">
        <v>235</v>
      </c>
      <c r="C216" s="18"/>
      <c r="D216" s="4" t="s">
        <v>201</v>
      </c>
      <c r="E216" s="78">
        <v>3</v>
      </c>
      <c r="F216" s="167">
        <v>0</v>
      </c>
      <c r="G216" s="168">
        <f t="shared" si="257"/>
        <v>3</v>
      </c>
      <c r="H216" s="125" t="s">
        <v>11</v>
      </c>
      <c r="I216" s="230"/>
      <c r="J216" s="195">
        <f t="shared" si="258"/>
        <v>0</v>
      </c>
      <c r="K216" s="196">
        <f t="shared" si="253"/>
        <v>121.60000000000001</v>
      </c>
      <c r="L216" s="191"/>
      <c r="M216" s="191">
        <f t="shared" si="259"/>
        <v>0</v>
      </c>
      <c r="N216" s="189">
        <f t="shared" si="260"/>
        <v>0</v>
      </c>
      <c r="O216" s="205">
        <f t="shared" si="261"/>
        <v>0</v>
      </c>
      <c r="P216" s="51"/>
    </row>
    <row r="217" spans="1:16" ht="72" x14ac:dyDescent="0.3">
      <c r="A217" s="24">
        <v>9</v>
      </c>
      <c r="B217" s="83" t="s">
        <v>235</v>
      </c>
      <c r="C217" s="72"/>
      <c r="D217" s="178" t="s">
        <v>213</v>
      </c>
      <c r="E217" s="78">
        <v>2</v>
      </c>
      <c r="F217" s="167">
        <v>0</v>
      </c>
      <c r="G217" s="168">
        <f t="shared" si="257"/>
        <v>2</v>
      </c>
      <c r="H217" s="125" t="s">
        <v>11</v>
      </c>
      <c r="I217" s="230"/>
      <c r="J217" s="195">
        <f t="shared" si="258"/>
        <v>0</v>
      </c>
      <c r="K217" s="196">
        <f t="shared" si="253"/>
        <v>121.60000000000001</v>
      </c>
      <c r="L217" s="191"/>
      <c r="M217" s="191">
        <f t="shared" si="259"/>
        <v>0</v>
      </c>
      <c r="N217" s="189">
        <f t="shared" si="260"/>
        <v>0</v>
      </c>
      <c r="O217" s="205">
        <f t="shared" si="261"/>
        <v>0</v>
      </c>
      <c r="P217" s="51"/>
    </row>
    <row r="218" spans="1:16" ht="72" x14ac:dyDescent="0.3">
      <c r="A218" s="24">
        <v>10</v>
      </c>
      <c r="B218" s="83" t="s">
        <v>235</v>
      </c>
      <c r="C218" s="18"/>
      <c r="D218" s="4" t="s">
        <v>146</v>
      </c>
      <c r="E218" s="78">
        <v>1</v>
      </c>
      <c r="F218" s="167">
        <v>0</v>
      </c>
      <c r="G218" s="168">
        <f t="shared" si="257"/>
        <v>1</v>
      </c>
      <c r="H218" s="125" t="s">
        <v>11</v>
      </c>
      <c r="I218" s="230"/>
      <c r="J218" s="195">
        <f t="shared" si="258"/>
        <v>0</v>
      </c>
      <c r="K218" s="196">
        <f t="shared" si="253"/>
        <v>121.60000000000001</v>
      </c>
      <c r="L218" s="191"/>
      <c r="M218" s="191">
        <f t="shared" si="259"/>
        <v>0</v>
      </c>
      <c r="N218" s="189">
        <f t="shared" si="260"/>
        <v>0</v>
      </c>
      <c r="O218" s="205">
        <f t="shared" si="261"/>
        <v>0</v>
      </c>
      <c r="P218" s="51"/>
    </row>
    <row r="219" spans="1:16" ht="72" x14ac:dyDescent="0.3">
      <c r="A219" s="24">
        <v>11</v>
      </c>
      <c r="B219" s="83" t="s">
        <v>235</v>
      </c>
      <c r="C219" s="18"/>
      <c r="D219" s="4" t="s">
        <v>197</v>
      </c>
      <c r="E219" s="78">
        <v>6</v>
      </c>
      <c r="F219" s="167">
        <v>0</v>
      </c>
      <c r="G219" s="168">
        <f t="shared" si="251"/>
        <v>6</v>
      </c>
      <c r="H219" s="125" t="s">
        <v>11</v>
      </c>
      <c r="I219" s="230"/>
      <c r="J219" s="195">
        <f t="shared" si="252"/>
        <v>0</v>
      </c>
      <c r="K219" s="196">
        <f t="shared" si="253"/>
        <v>121.60000000000001</v>
      </c>
      <c r="L219" s="191"/>
      <c r="M219" s="191">
        <f t="shared" si="254"/>
        <v>0</v>
      </c>
      <c r="N219" s="189">
        <f t="shared" si="255"/>
        <v>0</v>
      </c>
      <c r="O219" s="205">
        <f t="shared" si="256"/>
        <v>0</v>
      </c>
      <c r="P219" s="51"/>
    </row>
    <row r="220" spans="1:16" ht="57.6" x14ac:dyDescent="0.3">
      <c r="A220" s="24">
        <v>12</v>
      </c>
      <c r="B220" s="83" t="s">
        <v>235</v>
      </c>
      <c r="C220" s="18"/>
      <c r="D220" s="4" t="s">
        <v>198</v>
      </c>
      <c r="E220" s="78">
        <v>4</v>
      </c>
      <c r="F220" s="167">
        <v>0</v>
      </c>
      <c r="G220" s="168">
        <f t="shared" si="251"/>
        <v>4</v>
      </c>
      <c r="H220" s="125" t="s">
        <v>11</v>
      </c>
      <c r="I220" s="230"/>
      <c r="J220" s="195">
        <f t="shared" si="252"/>
        <v>0</v>
      </c>
      <c r="K220" s="196">
        <f t="shared" si="253"/>
        <v>121.60000000000001</v>
      </c>
      <c r="L220" s="191"/>
      <c r="M220" s="191">
        <f t="shared" si="254"/>
        <v>0</v>
      </c>
      <c r="N220" s="189">
        <f t="shared" si="255"/>
        <v>0</v>
      </c>
      <c r="O220" s="205">
        <f t="shared" si="256"/>
        <v>0</v>
      </c>
      <c r="P220" s="51"/>
    </row>
    <row r="221" spans="1:16" ht="57.6" x14ac:dyDescent="0.3">
      <c r="A221" s="24">
        <v>13</v>
      </c>
      <c r="B221" s="83" t="s">
        <v>235</v>
      </c>
      <c r="C221" s="18"/>
      <c r="D221" s="4" t="s">
        <v>199</v>
      </c>
      <c r="E221" s="78">
        <v>3</v>
      </c>
      <c r="F221" s="167">
        <v>0</v>
      </c>
      <c r="G221" s="168">
        <f t="shared" si="251"/>
        <v>3</v>
      </c>
      <c r="H221" s="125" t="s">
        <v>11</v>
      </c>
      <c r="I221" s="230"/>
      <c r="J221" s="195">
        <f t="shared" si="252"/>
        <v>0</v>
      </c>
      <c r="K221" s="196">
        <f t="shared" si="253"/>
        <v>121.60000000000001</v>
      </c>
      <c r="L221" s="191"/>
      <c r="M221" s="191">
        <f t="shared" si="254"/>
        <v>0</v>
      </c>
      <c r="N221" s="189">
        <f t="shared" si="255"/>
        <v>0</v>
      </c>
      <c r="O221" s="205">
        <f t="shared" si="256"/>
        <v>0</v>
      </c>
      <c r="P221" s="51"/>
    </row>
    <row r="222" spans="1:16" ht="57.6" x14ac:dyDescent="0.3">
      <c r="A222" s="24">
        <v>14</v>
      </c>
      <c r="B222" s="83" t="s">
        <v>235</v>
      </c>
      <c r="C222" s="18"/>
      <c r="D222" s="4" t="s">
        <v>202</v>
      </c>
      <c r="E222" s="78">
        <v>1</v>
      </c>
      <c r="F222" s="167">
        <v>0</v>
      </c>
      <c r="G222" s="168">
        <f t="shared" si="251"/>
        <v>1</v>
      </c>
      <c r="H222" s="125" t="s">
        <v>11</v>
      </c>
      <c r="I222" s="230"/>
      <c r="J222" s="195">
        <f t="shared" si="252"/>
        <v>0</v>
      </c>
      <c r="K222" s="196">
        <f t="shared" si="253"/>
        <v>121.60000000000001</v>
      </c>
      <c r="L222" s="191"/>
      <c r="M222" s="191">
        <f t="shared" si="254"/>
        <v>0</v>
      </c>
      <c r="N222" s="189">
        <f t="shared" si="255"/>
        <v>0</v>
      </c>
      <c r="O222" s="205">
        <f t="shared" si="256"/>
        <v>0</v>
      </c>
      <c r="P222" s="51"/>
    </row>
    <row r="223" spans="1:16" ht="57.6" x14ac:dyDescent="0.3">
      <c r="A223" s="24">
        <v>15</v>
      </c>
      <c r="B223" s="83" t="s">
        <v>235</v>
      </c>
      <c r="C223" s="18"/>
      <c r="D223" s="4" t="s">
        <v>203</v>
      </c>
      <c r="E223" s="78">
        <v>5</v>
      </c>
      <c r="F223" s="167">
        <v>0</v>
      </c>
      <c r="G223" s="168">
        <f t="shared" si="251"/>
        <v>5</v>
      </c>
      <c r="H223" s="125" t="s">
        <v>11</v>
      </c>
      <c r="I223" s="230"/>
      <c r="J223" s="195">
        <f t="shared" si="252"/>
        <v>0</v>
      </c>
      <c r="K223" s="196">
        <f t="shared" si="253"/>
        <v>121.60000000000001</v>
      </c>
      <c r="L223" s="191"/>
      <c r="M223" s="191">
        <f t="shared" si="254"/>
        <v>0</v>
      </c>
      <c r="N223" s="189">
        <f t="shared" si="255"/>
        <v>0</v>
      </c>
      <c r="O223" s="205">
        <f t="shared" si="256"/>
        <v>0</v>
      </c>
      <c r="P223" s="51"/>
    </row>
    <row r="224" spans="1:16" ht="72" x14ac:dyDescent="0.3">
      <c r="A224" s="24">
        <v>16</v>
      </c>
      <c r="B224" s="83" t="s">
        <v>235</v>
      </c>
      <c r="C224" s="18"/>
      <c r="D224" s="178" t="s">
        <v>147</v>
      </c>
      <c r="E224" s="78">
        <v>1</v>
      </c>
      <c r="F224" s="167">
        <v>0</v>
      </c>
      <c r="G224" s="168">
        <f t="shared" si="251"/>
        <v>1</v>
      </c>
      <c r="H224" s="125" t="s">
        <v>11</v>
      </c>
      <c r="I224" s="230"/>
      <c r="J224" s="195">
        <f t="shared" si="252"/>
        <v>0</v>
      </c>
      <c r="K224" s="196">
        <f t="shared" si="253"/>
        <v>121.60000000000001</v>
      </c>
      <c r="L224" s="191"/>
      <c r="M224" s="191">
        <f t="shared" si="254"/>
        <v>0</v>
      </c>
      <c r="N224" s="189">
        <f t="shared" si="255"/>
        <v>0</v>
      </c>
      <c r="O224" s="205">
        <f t="shared" si="256"/>
        <v>0</v>
      </c>
      <c r="P224" s="51"/>
    </row>
    <row r="225" spans="1:19" ht="72" x14ac:dyDescent="0.3">
      <c r="A225" s="24">
        <v>17</v>
      </c>
      <c r="B225" s="83" t="s">
        <v>235</v>
      </c>
      <c r="C225" s="18"/>
      <c r="D225" s="4" t="s">
        <v>212</v>
      </c>
      <c r="E225" s="78">
        <v>20</v>
      </c>
      <c r="F225" s="167">
        <v>0</v>
      </c>
      <c r="G225" s="168">
        <f t="shared" si="251"/>
        <v>20</v>
      </c>
      <c r="H225" s="125" t="s">
        <v>11</v>
      </c>
      <c r="I225" s="230"/>
      <c r="J225" s="195">
        <f t="shared" si="252"/>
        <v>0</v>
      </c>
      <c r="K225" s="196">
        <f t="shared" si="253"/>
        <v>121.60000000000001</v>
      </c>
      <c r="L225" s="191"/>
      <c r="M225" s="191">
        <f t="shared" si="254"/>
        <v>0</v>
      </c>
      <c r="N225" s="189">
        <f t="shared" si="255"/>
        <v>0</v>
      </c>
      <c r="O225" s="205">
        <f t="shared" si="256"/>
        <v>0</v>
      </c>
      <c r="P225" s="51"/>
    </row>
    <row r="226" spans="1:19" ht="72" x14ac:dyDescent="0.3">
      <c r="A226" s="24">
        <v>18</v>
      </c>
      <c r="B226" s="83" t="s">
        <v>235</v>
      </c>
      <c r="C226" s="72"/>
      <c r="D226" s="178" t="s">
        <v>211</v>
      </c>
      <c r="E226" s="78">
        <v>1</v>
      </c>
      <c r="F226" s="167">
        <v>0</v>
      </c>
      <c r="G226" s="168">
        <f t="shared" ref="G226:G227" si="262">E226+(E226*F226)</f>
        <v>1</v>
      </c>
      <c r="H226" s="125" t="s">
        <v>11</v>
      </c>
      <c r="I226" s="230"/>
      <c r="J226" s="195">
        <f t="shared" ref="J226:J227" si="263">I226*G226</f>
        <v>0</v>
      </c>
      <c r="K226" s="196">
        <f t="shared" ref="K226:K233" si="264">$K$4</f>
        <v>121.60000000000001</v>
      </c>
      <c r="L226" s="191"/>
      <c r="M226" s="191">
        <f t="shared" ref="M226:M227" si="265">L226*G226</f>
        <v>0</v>
      </c>
      <c r="N226" s="189">
        <f t="shared" ref="N226:N227" si="266">K226*M226</f>
        <v>0</v>
      </c>
      <c r="O226" s="205">
        <f t="shared" ref="O226:O227" si="267">J226+N226</f>
        <v>0</v>
      </c>
      <c r="P226" s="51"/>
    </row>
    <row r="227" spans="1:19" ht="57.6" x14ac:dyDescent="0.3">
      <c r="A227" s="24">
        <v>19</v>
      </c>
      <c r="B227" s="83" t="s">
        <v>235</v>
      </c>
      <c r="C227" s="18"/>
      <c r="D227" s="4" t="s">
        <v>204</v>
      </c>
      <c r="E227" s="78">
        <v>8</v>
      </c>
      <c r="F227" s="167">
        <v>0</v>
      </c>
      <c r="G227" s="168">
        <f t="shared" si="262"/>
        <v>8</v>
      </c>
      <c r="H227" s="125" t="s">
        <v>11</v>
      </c>
      <c r="I227" s="230"/>
      <c r="J227" s="195">
        <f t="shared" si="263"/>
        <v>0</v>
      </c>
      <c r="K227" s="196">
        <f t="shared" si="264"/>
        <v>121.60000000000001</v>
      </c>
      <c r="L227" s="191"/>
      <c r="M227" s="191">
        <f t="shared" si="265"/>
        <v>0</v>
      </c>
      <c r="N227" s="189">
        <f t="shared" si="266"/>
        <v>0</v>
      </c>
      <c r="O227" s="205">
        <f t="shared" si="267"/>
        <v>0</v>
      </c>
      <c r="P227" s="51"/>
    </row>
    <row r="228" spans="1:19" x14ac:dyDescent="0.3">
      <c r="A228" s="24"/>
      <c r="B228" s="83"/>
      <c r="C228" s="18"/>
      <c r="D228" s="4"/>
      <c r="E228" s="78"/>
      <c r="F228" s="167"/>
      <c r="G228" s="168"/>
      <c r="H228" s="125"/>
      <c r="I228" s="189"/>
      <c r="J228" s="195"/>
      <c r="K228" s="196"/>
      <c r="L228" s="191"/>
      <c r="M228" s="191"/>
      <c r="N228" s="189"/>
      <c r="O228" s="205"/>
      <c r="P228" s="51"/>
    </row>
    <row r="229" spans="1:19" s="21" customFormat="1" ht="15" thickBot="1" x14ac:dyDescent="0.35">
      <c r="A229" s="17"/>
      <c r="B229" s="33"/>
      <c r="C229" s="33"/>
      <c r="D229" s="39"/>
      <c r="E229" s="79"/>
      <c r="F229" s="181"/>
      <c r="G229" s="182"/>
      <c r="H229" s="183"/>
      <c r="I229" s="223"/>
      <c r="J229" s="224"/>
      <c r="K229" s="223"/>
      <c r="L229" s="191"/>
      <c r="M229" s="264"/>
      <c r="N229" s="195"/>
      <c r="O229" s="251"/>
      <c r="P229" s="41"/>
      <c r="Q229" s="11"/>
      <c r="S229" s="11"/>
    </row>
    <row r="230" spans="1:19" ht="20.100000000000001" customHeight="1" thickBot="1" x14ac:dyDescent="0.35">
      <c r="A230" s="289" t="s">
        <v>93</v>
      </c>
      <c r="B230" s="290"/>
      <c r="C230" s="290"/>
      <c r="D230" s="291" t="s">
        <v>17</v>
      </c>
      <c r="E230" s="45"/>
      <c r="F230" s="167"/>
      <c r="G230" s="168"/>
      <c r="H230" s="169"/>
      <c r="I230" s="221"/>
      <c r="J230" s="218"/>
      <c r="K230" s="189"/>
      <c r="L230" s="191"/>
      <c r="M230" s="197"/>
      <c r="N230" s="189"/>
      <c r="O230" s="205"/>
      <c r="P230" s="41"/>
    </row>
    <row r="231" spans="1:19" x14ac:dyDescent="0.3">
      <c r="A231" s="24">
        <v>1</v>
      </c>
      <c r="B231" s="83" t="s">
        <v>235</v>
      </c>
      <c r="C231" s="72"/>
      <c r="D231" s="178" t="s">
        <v>194</v>
      </c>
      <c r="E231" s="78">
        <f>E209+E210+E211+E212+E213+E214+E215+E218</f>
        <v>136</v>
      </c>
      <c r="F231" s="167">
        <v>0</v>
      </c>
      <c r="G231" s="168">
        <f t="shared" ref="G231:G233" si="268">E231+(E231*F231)</f>
        <v>136</v>
      </c>
      <c r="H231" s="125" t="s">
        <v>11</v>
      </c>
      <c r="I231" s="196">
        <v>0</v>
      </c>
      <c r="J231" s="195">
        <f t="shared" ref="J231:J233" si="269">I231*G231</f>
        <v>0</v>
      </c>
      <c r="K231" s="196">
        <f t="shared" si="264"/>
        <v>121.60000000000001</v>
      </c>
      <c r="L231" s="191"/>
      <c r="M231" s="191">
        <f t="shared" ref="M231:M233" si="270">L231*G231</f>
        <v>0</v>
      </c>
      <c r="N231" s="189">
        <f t="shared" ref="N231:N233" si="271">K231*M231</f>
        <v>0</v>
      </c>
      <c r="O231" s="205">
        <f t="shared" ref="O231:O233" si="272">J231+N231</f>
        <v>0</v>
      </c>
      <c r="P231" s="51"/>
    </row>
    <row r="232" spans="1:19" x14ac:dyDescent="0.3">
      <c r="A232" s="24">
        <v>2</v>
      </c>
      <c r="B232" s="83" t="s">
        <v>235</v>
      </c>
      <c r="C232" s="18"/>
      <c r="D232" s="4" t="s">
        <v>257</v>
      </c>
      <c r="E232" s="78">
        <f>E231*4*3</f>
        <v>1632</v>
      </c>
      <c r="F232" s="167">
        <v>0</v>
      </c>
      <c r="G232" s="168">
        <f t="shared" si="268"/>
        <v>1632</v>
      </c>
      <c r="H232" s="125" t="s">
        <v>9</v>
      </c>
      <c r="I232" s="196">
        <v>0</v>
      </c>
      <c r="J232" s="195">
        <f t="shared" si="269"/>
        <v>0</v>
      </c>
      <c r="K232" s="196">
        <f t="shared" si="264"/>
        <v>121.60000000000001</v>
      </c>
      <c r="L232" s="191"/>
      <c r="M232" s="191">
        <f t="shared" si="270"/>
        <v>0</v>
      </c>
      <c r="N232" s="189">
        <f t="shared" si="271"/>
        <v>0</v>
      </c>
      <c r="O232" s="205">
        <f t="shared" si="272"/>
        <v>0</v>
      </c>
      <c r="P232" s="51"/>
    </row>
    <row r="233" spans="1:19" x14ac:dyDescent="0.3">
      <c r="A233" s="24">
        <v>3</v>
      </c>
      <c r="B233" s="83" t="s">
        <v>235</v>
      </c>
      <c r="C233" s="18"/>
      <c r="D233" s="4" t="s">
        <v>195</v>
      </c>
      <c r="E233" s="78">
        <f>E231*4</f>
        <v>544</v>
      </c>
      <c r="F233" s="167">
        <v>0</v>
      </c>
      <c r="G233" s="168">
        <f t="shared" si="268"/>
        <v>544</v>
      </c>
      <c r="H233" s="125" t="s">
        <v>11</v>
      </c>
      <c r="I233" s="196">
        <v>0</v>
      </c>
      <c r="J233" s="195">
        <f t="shared" si="269"/>
        <v>0</v>
      </c>
      <c r="K233" s="196">
        <f t="shared" si="264"/>
        <v>121.60000000000001</v>
      </c>
      <c r="L233" s="191"/>
      <c r="M233" s="191">
        <f t="shared" si="270"/>
        <v>0</v>
      </c>
      <c r="N233" s="189">
        <f t="shared" si="271"/>
        <v>0</v>
      </c>
      <c r="O233" s="205">
        <f t="shared" si="272"/>
        <v>0</v>
      </c>
      <c r="P233" s="51"/>
    </row>
    <row r="234" spans="1:19" s="21" customFormat="1" ht="15" thickBot="1" x14ac:dyDescent="0.35">
      <c r="A234" s="17"/>
      <c r="B234" s="33"/>
      <c r="C234" s="33"/>
      <c r="D234" s="39"/>
      <c r="E234" s="79"/>
      <c r="F234" s="181"/>
      <c r="G234" s="182"/>
      <c r="H234" s="183"/>
      <c r="I234" s="223"/>
      <c r="J234" s="224"/>
      <c r="K234" s="223"/>
      <c r="L234" s="191"/>
      <c r="M234" s="264"/>
      <c r="N234" s="195"/>
      <c r="O234" s="251"/>
      <c r="P234" s="41"/>
      <c r="Q234" s="11"/>
      <c r="S234" s="11"/>
    </row>
    <row r="235" spans="1:19" s="21" customFormat="1" ht="30" customHeight="1" thickBot="1" x14ac:dyDescent="0.35">
      <c r="A235" s="17"/>
      <c r="B235" s="33"/>
      <c r="C235" s="46"/>
      <c r="D235" s="341" t="s">
        <v>41</v>
      </c>
      <c r="E235" s="342"/>
      <c r="F235" s="342"/>
      <c r="G235" s="342"/>
      <c r="H235" s="342"/>
      <c r="I235" s="342"/>
      <c r="J235" s="344"/>
      <c r="K235" s="225"/>
      <c r="L235" s="191"/>
      <c r="M235" s="264"/>
      <c r="N235" s="195"/>
      <c r="O235" s="247">
        <f>J235</f>
        <v>0</v>
      </c>
      <c r="P235" s="41"/>
      <c r="Q235" s="11"/>
      <c r="S235" s="11"/>
    </row>
    <row r="236" spans="1:19" ht="15" thickBot="1" x14ac:dyDescent="0.35">
      <c r="A236" s="22"/>
      <c r="B236" s="26"/>
      <c r="C236" s="26"/>
      <c r="D236" s="39"/>
      <c r="E236" s="42"/>
      <c r="F236" s="1"/>
      <c r="G236" s="133"/>
      <c r="H236" s="15"/>
      <c r="I236" s="226"/>
      <c r="J236" s="214"/>
      <c r="K236" s="227"/>
      <c r="L236" s="191"/>
      <c r="M236" s="265"/>
      <c r="N236" s="216"/>
      <c r="O236" s="249"/>
      <c r="P236" s="60"/>
    </row>
    <row r="237" spans="1:19" s="55" customFormat="1" ht="16.2" thickBot="1" x14ac:dyDescent="0.35">
      <c r="A237" s="34"/>
      <c r="B237" s="35"/>
      <c r="C237" s="35"/>
      <c r="D237" s="53"/>
      <c r="E237" s="80"/>
      <c r="F237" s="36"/>
      <c r="G237" s="292" t="s">
        <v>36</v>
      </c>
      <c r="H237" s="293"/>
      <c r="I237" s="228">
        <f>SUM(J208:J236)</f>
        <v>0</v>
      </c>
      <c r="J237" s="287" t="s">
        <v>37</v>
      </c>
      <c r="K237" s="288"/>
      <c r="L237" s="191"/>
      <c r="M237" s="266"/>
      <c r="N237" s="241"/>
      <c r="O237" s="252"/>
      <c r="P237" s="54">
        <f>SUM(O208:O236)</f>
        <v>0</v>
      </c>
    </row>
    <row r="238" spans="1:19" ht="15" thickBot="1" x14ac:dyDescent="0.35">
      <c r="A238" s="22"/>
      <c r="B238" s="26"/>
      <c r="C238" s="26"/>
      <c r="D238" s="10"/>
      <c r="E238" s="78"/>
      <c r="F238" s="1"/>
      <c r="G238" s="47"/>
      <c r="H238" s="2"/>
      <c r="I238" s="213"/>
      <c r="J238" s="214"/>
      <c r="K238" s="216"/>
      <c r="L238" s="191"/>
      <c r="M238" s="263"/>
      <c r="N238" s="216"/>
      <c r="O238" s="247"/>
      <c r="P238" s="51"/>
    </row>
    <row r="239" spans="1:19" ht="30" customHeight="1" thickBot="1" x14ac:dyDescent="0.35">
      <c r="A239" s="334" t="s">
        <v>25</v>
      </c>
      <c r="B239" s="336"/>
      <c r="C239" s="336"/>
      <c r="D239" s="336"/>
      <c r="E239" s="336"/>
      <c r="F239" s="336"/>
      <c r="G239" s="336"/>
      <c r="H239" s="335"/>
      <c r="I239" s="229"/>
      <c r="J239" s="216"/>
      <c r="K239" s="216"/>
      <c r="L239" s="191"/>
      <c r="M239" s="263"/>
      <c r="N239" s="216"/>
      <c r="O239" s="247"/>
      <c r="P239" s="41"/>
    </row>
    <row r="240" spans="1:19" x14ac:dyDescent="0.3">
      <c r="A240" s="22">
        <v>1</v>
      </c>
      <c r="B240" s="83" t="s">
        <v>235</v>
      </c>
      <c r="C240" s="18"/>
      <c r="D240" s="178" t="s">
        <v>148</v>
      </c>
      <c r="E240" s="78">
        <v>5</v>
      </c>
      <c r="F240" s="167">
        <v>0</v>
      </c>
      <c r="G240" s="168">
        <f t="shared" ref="G240:G274" si="273">E240+(E240*F240)</f>
        <v>5</v>
      </c>
      <c r="H240" s="125" t="s">
        <v>11</v>
      </c>
      <c r="I240" s="220"/>
      <c r="J240" s="195">
        <f t="shared" ref="J240:J270" si="274">I240*G240</f>
        <v>0</v>
      </c>
      <c r="K240" s="196">
        <f t="shared" ref="K240:K280" si="275">$K$4</f>
        <v>121.60000000000001</v>
      </c>
      <c r="L240" s="191"/>
      <c r="M240" s="191">
        <f t="shared" ref="M240:M274" si="276">L240*G240</f>
        <v>0</v>
      </c>
      <c r="N240" s="195">
        <f t="shared" ref="N240:N274" si="277">M240*K240</f>
        <v>0</v>
      </c>
      <c r="O240" s="205">
        <f t="shared" ref="O240:O274" si="278">J240+N240</f>
        <v>0</v>
      </c>
      <c r="P240" s="51"/>
    </row>
    <row r="241" spans="1:19" s="21" customFormat="1" ht="43.2" x14ac:dyDescent="0.3">
      <c r="A241" s="22">
        <v>2</v>
      </c>
      <c r="B241" s="83" t="s">
        <v>235</v>
      </c>
      <c r="C241" s="18"/>
      <c r="D241" s="23" t="s">
        <v>149</v>
      </c>
      <c r="E241" s="42">
        <v>28</v>
      </c>
      <c r="F241" s="184">
        <v>0</v>
      </c>
      <c r="G241" s="168">
        <f t="shared" ref="G241:G252" si="279">E241+(E241*F241)</f>
        <v>28</v>
      </c>
      <c r="H241" s="125" t="s">
        <v>11</v>
      </c>
      <c r="I241" s="220"/>
      <c r="J241" s="195">
        <f t="shared" ref="J241:J248" si="280">I241*G241</f>
        <v>0</v>
      </c>
      <c r="K241" s="196">
        <f t="shared" si="275"/>
        <v>121.60000000000001</v>
      </c>
      <c r="L241" s="191"/>
      <c r="M241" s="191">
        <f t="shared" ref="M241:M252" si="281">L241*G241</f>
        <v>0</v>
      </c>
      <c r="N241" s="195">
        <f t="shared" ref="N241:N252" si="282">M241*K241</f>
        <v>0</v>
      </c>
      <c r="O241" s="205">
        <f t="shared" ref="O241:O252" si="283">J241+N241</f>
        <v>0</v>
      </c>
      <c r="P241" s="51"/>
      <c r="Q241" s="11"/>
      <c r="S241" s="11"/>
    </row>
    <row r="242" spans="1:19" s="21" customFormat="1" ht="43.2" x14ac:dyDescent="0.3">
      <c r="A242" s="22">
        <v>3</v>
      </c>
      <c r="B242" s="83" t="s">
        <v>235</v>
      </c>
      <c r="C242" s="18"/>
      <c r="D242" s="23" t="s">
        <v>150</v>
      </c>
      <c r="E242" s="42">
        <v>2</v>
      </c>
      <c r="F242" s="184">
        <v>0</v>
      </c>
      <c r="G242" s="168">
        <f t="shared" si="279"/>
        <v>2</v>
      </c>
      <c r="H242" s="125" t="s">
        <v>11</v>
      </c>
      <c r="I242" s="220"/>
      <c r="J242" s="195">
        <f t="shared" si="280"/>
        <v>0</v>
      </c>
      <c r="K242" s="196">
        <f t="shared" si="275"/>
        <v>121.60000000000001</v>
      </c>
      <c r="L242" s="191"/>
      <c r="M242" s="191">
        <f t="shared" si="281"/>
        <v>0</v>
      </c>
      <c r="N242" s="195">
        <f t="shared" si="282"/>
        <v>0</v>
      </c>
      <c r="O242" s="205">
        <f t="shared" si="283"/>
        <v>0</v>
      </c>
      <c r="P242" s="51"/>
      <c r="Q242" s="11"/>
      <c r="S242" s="11"/>
    </row>
    <row r="243" spans="1:19" s="21" customFormat="1" ht="28.8" x14ac:dyDescent="0.3">
      <c r="A243" s="22">
        <v>4</v>
      </c>
      <c r="B243" s="83" t="s">
        <v>235</v>
      </c>
      <c r="C243" s="18"/>
      <c r="D243" s="23" t="s">
        <v>151</v>
      </c>
      <c r="E243" s="42">
        <v>6</v>
      </c>
      <c r="F243" s="184">
        <v>0</v>
      </c>
      <c r="G243" s="168">
        <f t="shared" si="279"/>
        <v>6</v>
      </c>
      <c r="H243" s="125" t="s">
        <v>11</v>
      </c>
      <c r="I243" s="220"/>
      <c r="J243" s="195">
        <f t="shared" si="280"/>
        <v>0</v>
      </c>
      <c r="K243" s="196">
        <f t="shared" si="275"/>
        <v>121.60000000000001</v>
      </c>
      <c r="L243" s="191"/>
      <c r="M243" s="191">
        <f t="shared" si="281"/>
        <v>0</v>
      </c>
      <c r="N243" s="195">
        <f t="shared" si="282"/>
        <v>0</v>
      </c>
      <c r="O243" s="205">
        <f t="shared" si="283"/>
        <v>0</v>
      </c>
      <c r="P243" s="51"/>
      <c r="Q243" s="11"/>
      <c r="S243" s="11"/>
    </row>
    <row r="244" spans="1:19" x14ac:dyDescent="0.3">
      <c r="A244" s="192"/>
      <c r="B244" s="83" t="s">
        <v>235</v>
      </c>
      <c r="C244" s="193"/>
      <c r="D244" s="4" t="s">
        <v>331</v>
      </c>
      <c r="E244" s="78">
        <f>+E243</f>
        <v>6</v>
      </c>
      <c r="F244" s="194">
        <v>0</v>
      </c>
      <c r="G244" s="47">
        <f t="shared" ref="G244:G247" si="284">E244+(E244*F244)</f>
        <v>6</v>
      </c>
      <c r="H244" s="20" t="s">
        <v>11</v>
      </c>
      <c r="I244" s="196">
        <v>0</v>
      </c>
      <c r="J244" s="195">
        <f>I244*G244</f>
        <v>0</v>
      </c>
      <c r="K244" s="196">
        <f t="shared" si="275"/>
        <v>121.60000000000001</v>
      </c>
      <c r="L244" s="191"/>
      <c r="M244" s="191">
        <f t="shared" ref="M244:M247" si="285">L244*G244</f>
        <v>0</v>
      </c>
      <c r="N244" s="198">
        <f t="shared" ref="N244:N247" si="286">M244*K244</f>
        <v>0</v>
      </c>
      <c r="O244" s="199">
        <f t="shared" ref="O244:O247" si="287">J244+N244</f>
        <v>0</v>
      </c>
      <c r="P244" s="200"/>
      <c r="Q244" s="201"/>
      <c r="R244" s="201"/>
    </row>
    <row r="245" spans="1:19" x14ac:dyDescent="0.3">
      <c r="A245" s="192"/>
      <c r="B245" s="83" t="s">
        <v>235</v>
      </c>
      <c r="C245" s="193"/>
      <c r="D245" s="202" t="s">
        <v>332</v>
      </c>
      <c r="E245" s="78">
        <f>+E243</f>
        <v>6</v>
      </c>
      <c r="F245" s="194">
        <v>0</v>
      </c>
      <c r="G245" s="47">
        <f t="shared" si="284"/>
        <v>6</v>
      </c>
      <c r="H245" s="20" t="s">
        <v>11</v>
      </c>
      <c r="I245" s="196">
        <v>0</v>
      </c>
      <c r="J245" s="196">
        <f t="shared" ref="J245:J247" si="288">I245*G245</f>
        <v>0</v>
      </c>
      <c r="K245" s="196">
        <f t="shared" si="275"/>
        <v>121.60000000000001</v>
      </c>
      <c r="L245" s="191"/>
      <c r="M245" s="191">
        <f t="shared" si="285"/>
        <v>0</v>
      </c>
      <c r="N245" s="198">
        <f t="shared" si="286"/>
        <v>0</v>
      </c>
      <c r="O245" s="199">
        <f t="shared" si="287"/>
        <v>0</v>
      </c>
      <c r="P245" s="200"/>
      <c r="Q245" s="201"/>
      <c r="R245" s="201"/>
    </row>
    <row r="246" spans="1:19" x14ac:dyDescent="0.3">
      <c r="A246" s="192"/>
      <c r="B246" s="83" t="s">
        <v>235</v>
      </c>
      <c r="C246" s="193"/>
      <c r="D246" s="202" t="s">
        <v>333</v>
      </c>
      <c r="E246" s="78">
        <f>+E243</f>
        <v>6</v>
      </c>
      <c r="F246" s="194">
        <v>0</v>
      </c>
      <c r="G246" s="47">
        <f t="shared" si="284"/>
        <v>6</v>
      </c>
      <c r="H246" s="20" t="s">
        <v>11</v>
      </c>
      <c r="I246" s="196">
        <v>0</v>
      </c>
      <c r="J246" s="198">
        <f t="shared" si="288"/>
        <v>0</v>
      </c>
      <c r="K246" s="196">
        <f t="shared" si="275"/>
        <v>121.60000000000001</v>
      </c>
      <c r="L246" s="191"/>
      <c r="M246" s="191">
        <f t="shared" si="285"/>
        <v>0</v>
      </c>
      <c r="N246" s="198">
        <f t="shared" si="286"/>
        <v>0</v>
      </c>
      <c r="O246" s="199">
        <f t="shared" si="287"/>
        <v>0</v>
      </c>
      <c r="P246" s="200"/>
      <c r="Q246" s="201"/>
      <c r="R246" s="201"/>
    </row>
    <row r="247" spans="1:19" x14ac:dyDescent="0.3">
      <c r="A247" s="192"/>
      <c r="B247" s="83" t="s">
        <v>235</v>
      </c>
      <c r="C247" s="193"/>
      <c r="D247" s="202" t="s">
        <v>334</v>
      </c>
      <c r="E247" s="78">
        <f>+E243*2</f>
        <v>12</v>
      </c>
      <c r="F247" s="194">
        <v>0</v>
      </c>
      <c r="G247" s="47">
        <f t="shared" si="284"/>
        <v>12</v>
      </c>
      <c r="H247" s="20" t="s">
        <v>11</v>
      </c>
      <c r="I247" s="196">
        <v>0</v>
      </c>
      <c r="J247" s="198">
        <f t="shared" si="288"/>
        <v>0</v>
      </c>
      <c r="K247" s="196">
        <f t="shared" si="275"/>
        <v>121.60000000000001</v>
      </c>
      <c r="L247" s="191"/>
      <c r="M247" s="191">
        <f t="shared" si="285"/>
        <v>0</v>
      </c>
      <c r="N247" s="198">
        <f t="shared" si="286"/>
        <v>0</v>
      </c>
      <c r="O247" s="199">
        <f t="shared" si="287"/>
        <v>0</v>
      </c>
      <c r="P247" s="200"/>
      <c r="Q247" s="201"/>
      <c r="R247" s="201"/>
    </row>
    <row r="248" spans="1:19" s="21" customFormat="1" ht="28.8" x14ac:dyDescent="0.3">
      <c r="A248" s="22">
        <v>5</v>
      </c>
      <c r="B248" s="83" t="s">
        <v>235</v>
      </c>
      <c r="C248" s="18"/>
      <c r="D248" s="23" t="s">
        <v>151</v>
      </c>
      <c r="E248" s="42">
        <v>2</v>
      </c>
      <c r="F248" s="184">
        <v>0</v>
      </c>
      <c r="G248" s="168">
        <f t="shared" si="279"/>
        <v>2</v>
      </c>
      <c r="H248" s="125" t="s">
        <v>11</v>
      </c>
      <c r="I248" s="220"/>
      <c r="J248" s="195">
        <f t="shared" si="280"/>
        <v>0</v>
      </c>
      <c r="K248" s="196">
        <f t="shared" si="275"/>
        <v>121.60000000000001</v>
      </c>
      <c r="L248" s="191"/>
      <c r="M248" s="191">
        <f t="shared" si="281"/>
        <v>0</v>
      </c>
      <c r="N248" s="195">
        <f t="shared" si="282"/>
        <v>0</v>
      </c>
      <c r="O248" s="205">
        <f t="shared" si="283"/>
        <v>0</v>
      </c>
      <c r="P248" s="51"/>
      <c r="Q248" s="11"/>
      <c r="S248" s="11"/>
    </row>
    <row r="249" spans="1:19" x14ac:dyDescent="0.3">
      <c r="A249" s="192"/>
      <c r="B249" s="83" t="s">
        <v>235</v>
      </c>
      <c r="C249" s="193"/>
      <c r="D249" s="4" t="s">
        <v>331</v>
      </c>
      <c r="E249" s="78">
        <f>+E248</f>
        <v>2</v>
      </c>
      <c r="F249" s="194">
        <v>0</v>
      </c>
      <c r="G249" s="47">
        <f t="shared" si="279"/>
        <v>2</v>
      </c>
      <c r="H249" s="20" t="s">
        <v>11</v>
      </c>
      <c r="I249" s="196">
        <v>0</v>
      </c>
      <c r="J249" s="195">
        <f>I249*G249</f>
        <v>0</v>
      </c>
      <c r="K249" s="196">
        <f t="shared" si="275"/>
        <v>121.60000000000001</v>
      </c>
      <c r="L249" s="191"/>
      <c r="M249" s="191">
        <f t="shared" si="281"/>
        <v>0</v>
      </c>
      <c r="N249" s="198">
        <f t="shared" si="282"/>
        <v>0</v>
      </c>
      <c r="O249" s="199">
        <f t="shared" si="283"/>
        <v>0</v>
      </c>
      <c r="P249" s="200"/>
      <c r="Q249" s="201"/>
      <c r="R249" s="201"/>
    </row>
    <row r="250" spans="1:19" x14ac:dyDescent="0.3">
      <c r="A250" s="192"/>
      <c r="B250" s="83" t="s">
        <v>235</v>
      </c>
      <c r="C250" s="193"/>
      <c r="D250" s="202" t="s">
        <v>332</v>
      </c>
      <c r="E250" s="78">
        <f>+E248</f>
        <v>2</v>
      </c>
      <c r="F250" s="194">
        <v>0</v>
      </c>
      <c r="G250" s="47">
        <f t="shared" si="279"/>
        <v>2</v>
      </c>
      <c r="H250" s="20" t="s">
        <v>11</v>
      </c>
      <c r="I250" s="196">
        <v>0</v>
      </c>
      <c r="J250" s="196">
        <f t="shared" ref="J250:J252" si="289">I250*G250</f>
        <v>0</v>
      </c>
      <c r="K250" s="196">
        <f t="shared" si="275"/>
        <v>121.60000000000001</v>
      </c>
      <c r="L250" s="191"/>
      <c r="M250" s="191">
        <f t="shared" si="281"/>
        <v>0</v>
      </c>
      <c r="N250" s="198">
        <f t="shared" si="282"/>
        <v>0</v>
      </c>
      <c r="O250" s="199">
        <f t="shared" si="283"/>
        <v>0</v>
      </c>
      <c r="P250" s="200"/>
      <c r="Q250" s="201"/>
      <c r="R250" s="201"/>
    </row>
    <row r="251" spans="1:19" x14ac:dyDescent="0.3">
      <c r="A251" s="192"/>
      <c r="B251" s="83" t="s">
        <v>235</v>
      </c>
      <c r="C251" s="193"/>
      <c r="D251" s="202" t="s">
        <v>333</v>
      </c>
      <c r="E251" s="78">
        <f>+E248</f>
        <v>2</v>
      </c>
      <c r="F251" s="194">
        <v>0</v>
      </c>
      <c r="G251" s="47">
        <f t="shared" si="279"/>
        <v>2</v>
      </c>
      <c r="H251" s="20" t="s">
        <v>11</v>
      </c>
      <c r="I251" s="196">
        <v>0</v>
      </c>
      <c r="J251" s="198">
        <f t="shared" si="289"/>
        <v>0</v>
      </c>
      <c r="K251" s="196">
        <f t="shared" si="275"/>
        <v>121.60000000000001</v>
      </c>
      <c r="L251" s="191"/>
      <c r="M251" s="191">
        <f t="shared" si="281"/>
        <v>0</v>
      </c>
      <c r="N251" s="198">
        <f t="shared" si="282"/>
        <v>0</v>
      </c>
      <c r="O251" s="199">
        <f t="shared" si="283"/>
        <v>0</v>
      </c>
      <c r="P251" s="200"/>
      <c r="Q251" s="201"/>
      <c r="R251" s="201"/>
    </row>
    <row r="252" spans="1:19" x14ac:dyDescent="0.3">
      <c r="A252" s="192"/>
      <c r="B252" s="83" t="s">
        <v>235</v>
      </c>
      <c r="C252" s="193"/>
      <c r="D252" s="202" t="s">
        <v>334</v>
      </c>
      <c r="E252" s="78">
        <f>+E248*2</f>
        <v>4</v>
      </c>
      <c r="F252" s="194">
        <v>0</v>
      </c>
      <c r="G252" s="47">
        <f t="shared" si="279"/>
        <v>4</v>
      </c>
      <c r="H252" s="20" t="s">
        <v>11</v>
      </c>
      <c r="I252" s="196">
        <v>0</v>
      </c>
      <c r="J252" s="198">
        <f t="shared" si="289"/>
        <v>0</v>
      </c>
      <c r="K252" s="196">
        <f t="shared" si="275"/>
        <v>121.60000000000001</v>
      </c>
      <c r="L252" s="191"/>
      <c r="M252" s="191">
        <f t="shared" si="281"/>
        <v>0</v>
      </c>
      <c r="N252" s="198">
        <f t="shared" si="282"/>
        <v>0</v>
      </c>
      <c r="O252" s="199">
        <f t="shared" si="283"/>
        <v>0</v>
      </c>
      <c r="P252" s="200"/>
      <c r="Q252" s="201"/>
      <c r="R252" s="201"/>
    </row>
    <row r="253" spans="1:19" s="21" customFormat="1" ht="43.2" x14ac:dyDescent="0.3">
      <c r="A253" s="22">
        <v>6</v>
      </c>
      <c r="B253" s="83" t="s">
        <v>235</v>
      </c>
      <c r="C253" s="18"/>
      <c r="D253" s="23" t="s">
        <v>152</v>
      </c>
      <c r="E253" s="42">
        <v>13</v>
      </c>
      <c r="F253" s="184">
        <v>0</v>
      </c>
      <c r="G253" s="168">
        <f t="shared" si="273"/>
        <v>13</v>
      </c>
      <c r="H253" s="125" t="s">
        <v>11</v>
      </c>
      <c r="I253" s="220"/>
      <c r="J253" s="195">
        <f t="shared" si="274"/>
        <v>0</v>
      </c>
      <c r="K253" s="196">
        <f t="shared" si="275"/>
        <v>121.60000000000001</v>
      </c>
      <c r="L253" s="191"/>
      <c r="M253" s="191">
        <f t="shared" si="276"/>
        <v>0</v>
      </c>
      <c r="N253" s="195">
        <f t="shared" si="277"/>
        <v>0</v>
      </c>
      <c r="O253" s="205">
        <f t="shared" si="278"/>
        <v>0</v>
      </c>
      <c r="P253" s="51"/>
      <c r="Q253" s="11"/>
      <c r="S253" s="11"/>
    </row>
    <row r="254" spans="1:19" x14ac:dyDescent="0.3">
      <c r="A254" s="192"/>
      <c r="B254" s="83" t="s">
        <v>235</v>
      </c>
      <c r="C254" s="193"/>
      <c r="D254" s="4" t="s">
        <v>331</v>
      </c>
      <c r="E254" s="78">
        <f>+E253</f>
        <v>13</v>
      </c>
      <c r="F254" s="194">
        <v>0</v>
      </c>
      <c r="G254" s="47">
        <f t="shared" ref="G254:G257" si="290">E254+(E254*F254)</f>
        <v>13</v>
      </c>
      <c r="H254" s="20" t="s">
        <v>11</v>
      </c>
      <c r="I254" s="196">
        <v>0</v>
      </c>
      <c r="J254" s="195">
        <f>I254*G254</f>
        <v>0</v>
      </c>
      <c r="K254" s="196">
        <f t="shared" si="275"/>
        <v>121.60000000000001</v>
      </c>
      <c r="L254" s="191"/>
      <c r="M254" s="191">
        <f t="shared" ref="M254:M257" si="291">L254*G254</f>
        <v>0</v>
      </c>
      <c r="N254" s="198">
        <f t="shared" ref="N254:N257" si="292">M254*K254</f>
        <v>0</v>
      </c>
      <c r="O254" s="199">
        <f t="shared" ref="O254:O257" si="293">J254+N254</f>
        <v>0</v>
      </c>
      <c r="P254" s="200"/>
      <c r="Q254" s="201"/>
      <c r="R254" s="201"/>
    </row>
    <row r="255" spans="1:19" x14ac:dyDescent="0.3">
      <c r="A255" s="192"/>
      <c r="B255" s="83" t="s">
        <v>235</v>
      </c>
      <c r="C255" s="193"/>
      <c r="D255" s="202" t="s">
        <v>332</v>
      </c>
      <c r="E255" s="78">
        <f>+E253</f>
        <v>13</v>
      </c>
      <c r="F255" s="194">
        <v>0</v>
      </c>
      <c r="G255" s="47">
        <f t="shared" si="290"/>
        <v>13</v>
      </c>
      <c r="H255" s="20" t="s">
        <v>11</v>
      </c>
      <c r="I255" s="196">
        <v>0</v>
      </c>
      <c r="J255" s="196">
        <f t="shared" ref="J255:J257" si="294">I255*G255</f>
        <v>0</v>
      </c>
      <c r="K255" s="196">
        <f t="shared" si="275"/>
        <v>121.60000000000001</v>
      </c>
      <c r="L255" s="191"/>
      <c r="M255" s="191">
        <f t="shared" si="291"/>
        <v>0</v>
      </c>
      <c r="N255" s="198">
        <f t="shared" si="292"/>
        <v>0</v>
      </c>
      <c r="O255" s="199">
        <f t="shared" si="293"/>
        <v>0</v>
      </c>
      <c r="P255" s="200"/>
      <c r="Q255" s="201"/>
      <c r="R255" s="201"/>
    </row>
    <row r="256" spans="1:19" x14ac:dyDescent="0.3">
      <c r="A256" s="192"/>
      <c r="B256" s="83" t="s">
        <v>235</v>
      </c>
      <c r="C256" s="193"/>
      <c r="D256" s="202" t="s">
        <v>333</v>
      </c>
      <c r="E256" s="78">
        <f>+E253</f>
        <v>13</v>
      </c>
      <c r="F256" s="194">
        <v>0</v>
      </c>
      <c r="G256" s="47">
        <f t="shared" si="290"/>
        <v>13</v>
      </c>
      <c r="H256" s="20" t="s">
        <v>11</v>
      </c>
      <c r="I256" s="196">
        <v>0</v>
      </c>
      <c r="J256" s="198">
        <f t="shared" si="294"/>
        <v>0</v>
      </c>
      <c r="K256" s="196">
        <f t="shared" si="275"/>
        <v>121.60000000000001</v>
      </c>
      <c r="L256" s="191"/>
      <c r="M256" s="191">
        <f t="shared" si="291"/>
        <v>0</v>
      </c>
      <c r="N256" s="198">
        <f t="shared" si="292"/>
        <v>0</v>
      </c>
      <c r="O256" s="199">
        <f t="shared" si="293"/>
        <v>0</v>
      </c>
      <c r="P256" s="200"/>
      <c r="Q256" s="201"/>
      <c r="R256" s="201"/>
    </row>
    <row r="257" spans="1:19" x14ac:dyDescent="0.3">
      <c r="A257" s="192"/>
      <c r="B257" s="83" t="s">
        <v>235</v>
      </c>
      <c r="C257" s="193"/>
      <c r="D257" s="202" t="s">
        <v>334</v>
      </c>
      <c r="E257" s="78">
        <f>+E253*2</f>
        <v>26</v>
      </c>
      <c r="F257" s="194">
        <v>0</v>
      </c>
      <c r="G257" s="47">
        <f t="shared" si="290"/>
        <v>26</v>
      </c>
      <c r="H257" s="20" t="s">
        <v>11</v>
      </c>
      <c r="I257" s="196">
        <v>0</v>
      </c>
      <c r="J257" s="198">
        <f t="shared" si="294"/>
        <v>0</v>
      </c>
      <c r="K257" s="196">
        <f t="shared" si="275"/>
        <v>121.60000000000001</v>
      </c>
      <c r="L257" s="191"/>
      <c r="M257" s="191">
        <f t="shared" si="291"/>
        <v>0</v>
      </c>
      <c r="N257" s="198">
        <f t="shared" si="292"/>
        <v>0</v>
      </c>
      <c r="O257" s="199">
        <f t="shared" si="293"/>
        <v>0</v>
      </c>
      <c r="P257" s="200"/>
      <c r="Q257" s="201"/>
      <c r="R257" s="201"/>
    </row>
    <row r="258" spans="1:19" s="21" customFormat="1" ht="43.2" x14ac:dyDescent="0.3">
      <c r="A258" s="22">
        <v>7</v>
      </c>
      <c r="B258" s="83" t="s">
        <v>235</v>
      </c>
      <c r="C258" s="18"/>
      <c r="D258" s="23" t="s">
        <v>153</v>
      </c>
      <c r="E258" s="42">
        <v>1</v>
      </c>
      <c r="F258" s="184">
        <v>0</v>
      </c>
      <c r="G258" s="168">
        <f t="shared" si="273"/>
        <v>1</v>
      </c>
      <c r="H258" s="125" t="s">
        <v>11</v>
      </c>
      <c r="I258" s="220"/>
      <c r="J258" s="195">
        <f t="shared" si="274"/>
        <v>0</v>
      </c>
      <c r="K258" s="196">
        <f t="shared" si="275"/>
        <v>121.60000000000001</v>
      </c>
      <c r="L258" s="191"/>
      <c r="M258" s="191">
        <f t="shared" si="276"/>
        <v>0</v>
      </c>
      <c r="N258" s="195">
        <f t="shared" si="277"/>
        <v>0</v>
      </c>
      <c r="O258" s="205">
        <f t="shared" si="278"/>
        <v>0</v>
      </c>
      <c r="P258" s="51"/>
      <c r="Q258" s="11"/>
      <c r="S258" s="11"/>
    </row>
    <row r="259" spans="1:19" s="21" customFormat="1" ht="43.2" x14ac:dyDescent="0.3">
      <c r="A259" s="22">
        <v>8</v>
      </c>
      <c r="B259" s="83" t="s">
        <v>235</v>
      </c>
      <c r="C259" s="18"/>
      <c r="D259" s="23" t="s">
        <v>154</v>
      </c>
      <c r="E259" s="42">
        <v>17</v>
      </c>
      <c r="F259" s="184">
        <v>0</v>
      </c>
      <c r="G259" s="168">
        <f t="shared" si="273"/>
        <v>17</v>
      </c>
      <c r="H259" s="125" t="s">
        <v>11</v>
      </c>
      <c r="I259" s="220"/>
      <c r="J259" s="195">
        <f t="shared" si="274"/>
        <v>0</v>
      </c>
      <c r="K259" s="196">
        <f t="shared" si="275"/>
        <v>121.60000000000001</v>
      </c>
      <c r="L259" s="191"/>
      <c r="M259" s="191">
        <f t="shared" si="276"/>
        <v>0</v>
      </c>
      <c r="N259" s="195">
        <f t="shared" si="277"/>
        <v>0</v>
      </c>
      <c r="O259" s="205">
        <f t="shared" si="278"/>
        <v>0</v>
      </c>
      <c r="P259" s="51"/>
      <c r="Q259" s="11"/>
      <c r="S259" s="11"/>
    </row>
    <row r="260" spans="1:19" x14ac:dyDescent="0.3">
      <c r="A260" s="192"/>
      <c r="B260" s="83" t="s">
        <v>235</v>
      </c>
      <c r="C260" s="193"/>
      <c r="D260" s="4" t="s">
        <v>331</v>
      </c>
      <c r="E260" s="78">
        <f>+E259</f>
        <v>17</v>
      </c>
      <c r="F260" s="194">
        <v>0</v>
      </c>
      <c r="G260" s="47">
        <f t="shared" si="273"/>
        <v>17</v>
      </c>
      <c r="H260" s="20" t="s">
        <v>11</v>
      </c>
      <c r="I260" s="196">
        <v>0</v>
      </c>
      <c r="J260" s="195">
        <f>I260*G260</f>
        <v>0</v>
      </c>
      <c r="K260" s="196">
        <f t="shared" si="275"/>
        <v>121.60000000000001</v>
      </c>
      <c r="L260" s="191"/>
      <c r="M260" s="191">
        <f t="shared" si="276"/>
        <v>0</v>
      </c>
      <c r="N260" s="198">
        <f t="shared" si="277"/>
        <v>0</v>
      </c>
      <c r="O260" s="199">
        <f t="shared" si="278"/>
        <v>0</v>
      </c>
      <c r="P260" s="200"/>
      <c r="Q260" s="201"/>
      <c r="R260" s="201"/>
    </row>
    <row r="261" spans="1:19" x14ac:dyDescent="0.3">
      <c r="A261" s="192"/>
      <c r="B261" s="83" t="s">
        <v>235</v>
      </c>
      <c r="C261" s="193"/>
      <c r="D261" s="202" t="s">
        <v>332</v>
      </c>
      <c r="E261" s="78">
        <f>+E259</f>
        <v>17</v>
      </c>
      <c r="F261" s="194">
        <v>0</v>
      </c>
      <c r="G261" s="47">
        <f t="shared" si="273"/>
        <v>17</v>
      </c>
      <c r="H261" s="20" t="s">
        <v>11</v>
      </c>
      <c r="I261" s="196">
        <v>0</v>
      </c>
      <c r="J261" s="196">
        <f t="shared" ref="J261:J263" si="295">I261*G261</f>
        <v>0</v>
      </c>
      <c r="K261" s="196">
        <f t="shared" si="275"/>
        <v>121.60000000000001</v>
      </c>
      <c r="L261" s="191"/>
      <c r="M261" s="191">
        <f t="shared" si="276"/>
        <v>0</v>
      </c>
      <c r="N261" s="198">
        <f t="shared" si="277"/>
        <v>0</v>
      </c>
      <c r="O261" s="199">
        <f t="shared" si="278"/>
        <v>0</v>
      </c>
      <c r="P261" s="200"/>
      <c r="Q261" s="201"/>
      <c r="R261" s="201"/>
    </row>
    <row r="262" spans="1:19" x14ac:dyDescent="0.3">
      <c r="A262" s="192"/>
      <c r="B262" s="83" t="s">
        <v>235</v>
      </c>
      <c r="C262" s="193"/>
      <c r="D262" s="202" t="s">
        <v>333</v>
      </c>
      <c r="E262" s="78">
        <f>+E259</f>
        <v>17</v>
      </c>
      <c r="F262" s="194">
        <v>0</v>
      </c>
      <c r="G262" s="47">
        <f t="shared" si="273"/>
        <v>17</v>
      </c>
      <c r="H262" s="20" t="s">
        <v>11</v>
      </c>
      <c r="I262" s="196">
        <v>0</v>
      </c>
      <c r="J262" s="198">
        <f t="shared" si="295"/>
        <v>0</v>
      </c>
      <c r="K262" s="196">
        <f t="shared" si="275"/>
        <v>121.60000000000001</v>
      </c>
      <c r="L262" s="191"/>
      <c r="M262" s="191">
        <f t="shared" si="276"/>
        <v>0</v>
      </c>
      <c r="N262" s="198">
        <f t="shared" si="277"/>
        <v>0</v>
      </c>
      <c r="O262" s="199">
        <f t="shared" si="278"/>
        <v>0</v>
      </c>
      <c r="P262" s="200"/>
      <c r="Q262" s="201"/>
      <c r="R262" s="201"/>
    </row>
    <row r="263" spans="1:19" x14ac:dyDescent="0.3">
      <c r="A263" s="192"/>
      <c r="B263" s="83" t="s">
        <v>235</v>
      </c>
      <c r="C263" s="193"/>
      <c r="D263" s="202" t="s">
        <v>334</v>
      </c>
      <c r="E263" s="78">
        <f>+E259*2</f>
        <v>34</v>
      </c>
      <c r="F263" s="194">
        <v>0</v>
      </c>
      <c r="G263" s="47">
        <f t="shared" si="273"/>
        <v>34</v>
      </c>
      <c r="H263" s="20" t="s">
        <v>11</v>
      </c>
      <c r="I263" s="196">
        <v>0</v>
      </c>
      <c r="J263" s="198">
        <f t="shared" si="295"/>
        <v>0</v>
      </c>
      <c r="K263" s="196">
        <f t="shared" si="275"/>
        <v>121.60000000000001</v>
      </c>
      <c r="L263" s="191"/>
      <c r="M263" s="191">
        <f t="shared" si="276"/>
        <v>0</v>
      </c>
      <c r="N263" s="198">
        <f t="shared" si="277"/>
        <v>0</v>
      </c>
      <c r="O263" s="199">
        <f t="shared" si="278"/>
        <v>0</v>
      </c>
      <c r="P263" s="200"/>
      <c r="Q263" s="201"/>
      <c r="R263" s="201"/>
    </row>
    <row r="264" spans="1:19" s="21" customFormat="1" ht="28.8" x14ac:dyDescent="0.3">
      <c r="A264" s="22">
        <v>9</v>
      </c>
      <c r="B264" s="83" t="s">
        <v>235</v>
      </c>
      <c r="C264" s="18"/>
      <c r="D264" s="23" t="s">
        <v>155</v>
      </c>
      <c r="E264" s="42">
        <v>7</v>
      </c>
      <c r="F264" s="184">
        <v>0</v>
      </c>
      <c r="G264" s="168">
        <f t="shared" ref="G264:G269" si="296">E264+(E264*F264)</f>
        <v>7</v>
      </c>
      <c r="H264" s="125" t="s">
        <v>11</v>
      </c>
      <c r="I264" s="220"/>
      <c r="J264" s="195">
        <f t="shared" ref="J264" si="297">I264*G264</f>
        <v>0</v>
      </c>
      <c r="K264" s="196">
        <f t="shared" si="275"/>
        <v>121.60000000000001</v>
      </c>
      <c r="L264" s="191"/>
      <c r="M264" s="191">
        <f t="shared" ref="M264:M269" si="298">L264*G264</f>
        <v>0</v>
      </c>
      <c r="N264" s="195">
        <f t="shared" ref="N264:N269" si="299">M264*K264</f>
        <v>0</v>
      </c>
      <c r="O264" s="205">
        <f t="shared" ref="O264:O269" si="300">J264+N264</f>
        <v>0</v>
      </c>
      <c r="P264" s="51"/>
      <c r="Q264" s="11"/>
      <c r="S264" s="11"/>
    </row>
    <row r="265" spans="1:19" x14ac:dyDescent="0.3">
      <c r="A265" s="192"/>
      <c r="B265" s="83" t="s">
        <v>235</v>
      </c>
      <c r="C265" s="193"/>
      <c r="D265" s="4" t="s">
        <v>331</v>
      </c>
      <c r="E265" s="78">
        <f>+E264</f>
        <v>7</v>
      </c>
      <c r="F265" s="194">
        <v>0</v>
      </c>
      <c r="G265" s="47">
        <f t="shared" si="296"/>
        <v>7</v>
      </c>
      <c r="H265" s="20" t="s">
        <v>11</v>
      </c>
      <c r="I265" s="196">
        <v>0</v>
      </c>
      <c r="J265" s="195">
        <f>I265*G265</f>
        <v>0</v>
      </c>
      <c r="K265" s="196">
        <f t="shared" si="275"/>
        <v>121.60000000000001</v>
      </c>
      <c r="L265" s="191"/>
      <c r="M265" s="191">
        <f t="shared" si="298"/>
        <v>0</v>
      </c>
      <c r="N265" s="198">
        <f t="shared" si="299"/>
        <v>0</v>
      </c>
      <c r="O265" s="199">
        <f t="shared" si="300"/>
        <v>0</v>
      </c>
      <c r="P265" s="200"/>
      <c r="Q265" s="201"/>
      <c r="R265" s="201"/>
    </row>
    <row r="266" spans="1:19" x14ac:dyDescent="0.3">
      <c r="A266" s="192"/>
      <c r="B266" s="83" t="s">
        <v>235</v>
      </c>
      <c r="C266" s="193"/>
      <c r="D266" s="202" t="s">
        <v>332</v>
      </c>
      <c r="E266" s="78">
        <f>+E264</f>
        <v>7</v>
      </c>
      <c r="F266" s="194">
        <v>0</v>
      </c>
      <c r="G266" s="47">
        <f t="shared" si="296"/>
        <v>7</v>
      </c>
      <c r="H266" s="20" t="s">
        <v>11</v>
      </c>
      <c r="I266" s="196">
        <v>0</v>
      </c>
      <c r="J266" s="196">
        <f t="shared" ref="J266:J269" si="301">I266*G266</f>
        <v>0</v>
      </c>
      <c r="K266" s="196">
        <f t="shared" si="275"/>
        <v>121.60000000000001</v>
      </c>
      <c r="L266" s="191"/>
      <c r="M266" s="191">
        <f t="shared" si="298"/>
        <v>0</v>
      </c>
      <c r="N266" s="198">
        <f t="shared" si="299"/>
        <v>0</v>
      </c>
      <c r="O266" s="199">
        <f t="shared" si="300"/>
        <v>0</v>
      </c>
      <c r="P266" s="200"/>
      <c r="Q266" s="201"/>
      <c r="R266" s="201"/>
    </row>
    <row r="267" spans="1:19" x14ac:dyDescent="0.3">
      <c r="A267" s="192"/>
      <c r="B267" s="83" t="s">
        <v>235</v>
      </c>
      <c r="C267" s="193"/>
      <c r="D267" s="202" t="s">
        <v>333</v>
      </c>
      <c r="E267" s="78">
        <f>+E264</f>
        <v>7</v>
      </c>
      <c r="F267" s="194">
        <v>0</v>
      </c>
      <c r="G267" s="47">
        <f t="shared" si="296"/>
        <v>7</v>
      </c>
      <c r="H267" s="20" t="s">
        <v>11</v>
      </c>
      <c r="I267" s="196">
        <v>0</v>
      </c>
      <c r="J267" s="198">
        <f t="shared" si="301"/>
        <v>0</v>
      </c>
      <c r="K267" s="196">
        <f t="shared" si="275"/>
        <v>121.60000000000001</v>
      </c>
      <c r="L267" s="191"/>
      <c r="M267" s="191">
        <f t="shared" si="298"/>
        <v>0</v>
      </c>
      <c r="N267" s="198">
        <f t="shared" si="299"/>
        <v>0</v>
      </c>
      <c r="O267" s="199">
        <f t="shared" si="300"/>
        <v>0</v>
      </c>
      <c r="P267" s="200"/>
      <c r="Q267" s="201"/>
      <c r="R267" s="201"/>
    </row>
    <row r="268" spans="1:19" x14ac:dyDescent="0.3">
      <c r="A268" s="192"/>
      <c r="B268" s="83" t="s">
        <v>235</v>
      </c>
      <c r="C268" s="193"/>
      <c r="D268" s="202" t="s">
        <v>334</v>
      </c>
      <c r="E268" s="78">
        <f>+E264*2</f>
        <v>14</v>
      </c>
      <c r="F268" s="194">
        <v>0</v>
      </c>
      <c r="G268" s="47">
        <f t="shared" si="296"/>
        <v>14</v>
      </c>
      <c r="H268" s="20" t="s">
        <v>11</v>
      </c>
      <c r="I268" s="196">
        <v>0</v>
      </c>
      <c r="J268" s="198">
        <f t="shared" si="301"/>
        <v>0</v>
      </c>
      <c r="K268" s="196">
        <f t="shared" si="275"/>
        <v>121.60000000000001</v>
      </c>
      <c r="L268" s="191"/>
      <c r="M268" s="191">
        <f t="shared" si="298"/>
        <v>0</v>
      </c>
      <c r="N268" s="198">
        <f t="shared" si="299"/>
        <v>0</v>
      </c>
      <c r="O268" s="199">
        <f t="shared" si="300"/>
        <v>0</v>
      </c>
      <c r="P268" s="200"/>
      <c r="Q268" s="201"/>
      <c r="R268" s="201"/>
    </row>
    <row r="269" spans="1:19" x14ac:dyDescent="0.3">
      <c r="A269" s="192"/>
      <c r="B269" s="83" t="s">
        <v>235</v>
      </c>
      <c r="C269" s="193"/>
      <c r="D269" s="4" t="s">
        <v>339</v>
      </c>
      <c r="E269" s="78">
        <f>+E264</f>
        <v>7</v>
      </c>
      <c r="F269" s="194">
        <v>0</v>
      </c>
      <c r="G269" s="47">
        <f t="shared" si="296"/>
        <v>7</v>
      </c>
      <c r="H269" s="20" t="s">
        <v>11</v>
      </c>
      <c r="I269" s="196">
        <v>0</v>
      </c>
      <c r="J269" s="198">
        <f t="shared" si="301"/>
        <v>0</v>
      </c>
      <c r="K269" s="196">
        <f t="shared" si="275"/>
        <v>121.60000000000001</v>
      </c>
      <c r="L269" s="191"/>
      <c r="M269" s="191">
        <f t="shared" si="298"/>
        <v>0</v>
      </c>
      <c r="N269" s="198">
        <f t="shared" si="299"/>
        <v>0</v>
      </c>
      <c r="O269" s="199">
        <f t="shared" si="300"/>
        <v>0</v>
      </c>
      <c r="P269" s="200"/>
      <c r="Q269" s="201"/>
      <c r="R269" s="201"/>
    </row>
    <row r="270" spans="1:19" s="21" customFormat="1" ht="28.8" x14ac:dyDescent="0.3">
      <c r="A270" s="22">
        <v>10</v>
      </c>
      <c r="B270" s="83" t="s">
        <v>235</v>
      </c>
      <c r="C270" s="18"/>
      <c r="D270" s="23" t="s">
        <v>156</v>
      </c>
      <c r="E270" s="42">
        <v>14</v>
      </c>
      <c r="F270" s="184">
        <v>0</v>
      </c>
      <c r="G270" s="168">
        <f t="shared" si="273"/>
        <v>14</v>
      </c>
      <c r="H270" s="125" t="s">
        <v>11</v>
      </c>
      <c r="I270" s="220"/>
      <c r="J270" s="195">
        <f t="shared" si="274"/>
        <v>0</v>
      </c>
      <c r="K270" s="196">
        <f t="shared" si="275"/>
        <v>121.60000000000001</v>
      </c>
      <c r="L270" s="191"/>
      <c r="M270" s="191">
        <f t="shared" si="276"/>
        <v>0</v>
      </c>
      <c r="N270" s="195">
        <f t="shared" si="277"/>
        <v>0</v>
      </c>
      <c r="O270" s="205">
        <f t="shared" si="278"/>
        <v>0</v>
      </c>
      <c r="P270" s="51"/>
      <c r="Q270" s="11"/>
      <c r="S270" s="11"/>
    </row>
    <row r="271" spans="1:19" x14ac:dyDescent="0.3">
      <c r="A271" s="192"/>
      <c r="B271" s="83" t="s">
        <v>235</v>
      </c>
      <c r="C271" s="193"/>
      <c r="D271" s="4" t="s">
        <v>331</v>
      </c>
      <c r="E271" s="78">
        <f>+E270</f>
        <v>14</v>
      </c>
      <c r="F271" s="194">
        <v>0</v>
      </c>
      <c r="G271" s="47">
        <f t="shared" si="273"/>
        <v>14</v>
      </c>
      <c r="H271" s="20" t="s">
        <v>11</v>
      </c>
      <c r="I271" s="196">
        <v>0</v>
      </c>
      <c r="J271" s="195">
        <f>I271*G271</f>
        <v>0</v>
      </c>
      <c r="K271" s="196">
        <f t="shared" si="275"/>
        <v>121.60000000000001</v>
      </c>
      <c r="L271" s="191"/>
      <c r="M271" s="191">
        <f t="shared" si="276"/>
        <v>0</v>
      </c>
      <c r="N271" s="198">
        <f t="shared" si="277"/>
        <v>0</v>
      </c>
      <c r="O271" s="199">
        <f t="shared" si="278"/>
        <v>0</v>
      </c>
      <c r="P271" s="200"/>
      <c r="Q271" s="201"/>
      <c r="R271" s="201"/>
    </row>
    <row r="272" spans="1:19" x14ac:dyDescent="0.3">
      <c r="A272" s="192"/>
      <c r="B272" s="83" t="s">
        <v>235</v>
      </c>
      <c r="C272" s="193"/>
      <c r="D272" s="202" t="s">
        <v>332</v>
      </c>
      <c r="E272" s="78">
        <f>+E270</f>
        <v>14</v>
      </c>
      <c r="F272" s="194">
        <v>0</v>
      </c>
      <c r="G272" s="47">
        <f t="shared" si="273"/>
        <v>14</v>
      </c>
      <c r="H272" s="20" t="s">
        <v>11</v>
      </c>
      <c r="I272" s="196">
        <v>0</v>
      </c>
      <c r="J272" s="196">
        <f t="shared" ref="J272:J274" si="302">I272*G272</f>
        <v>0</v>
      </c>
      <c r="K272" s="196">
        <f t="shared" si="275"/>
        <v>121.60000000000001</v>
      </c>
      <c r="L272" s="191"/>
      <c r="M272" s="191">
        <f t="shared" si="276"/>
        <v>0</v>
      </c>
      <c r="N272" s="198">
        <f t="shared" si="277"/>
        <v>0</v>
      </c>
      <c r="O272" s="199">
        <f t="shared" si="278"/>
        <v>0</v>
      </c>
      <c r="P272" s="200"/>
      <c r="Q272" s="201"/>
      <c r="R272" s="201"/>
    </row>
    <row r="273" spans="1:19" x14ac:dyDescent="0.3">
      <c r="A273" s="192"/>
      <c r="B273" s="83" t="s">
        <v>235</v>
      </c>
      <c r="C273" s="193"/>
      <c r="D273" s="202" t="s">
        <v>333</v>
      </c>
      <c r="E273" s="78">
        <f>+E270</f>
        <v>14</v>
      </c>
      <c r="F273" s="194">
        <v>0</v>
      </c>
      <c r="G273" s="47">
        <f t="shared" si="273"/>
        <v>14</v>
      </c>
      <c r="H273" s="20" t="s">
        <v>11</v>
      </c>
      <c r="I273" s="196">
        <v>0</v>
      </c>
      <c r="J273" s="198">
        <f t="shared" si="302"/>
        <v>0</v>
      </c>
      <c r="K273" s="196">
        <f t="shared" si="275"/>
        <v>121.60000000000001</v>
      </c>
      <c r="L273" s="191"/>
      <c r="M273" s="191">
        <f t="shared" si="276"/>
        <v>0</v>
      </c>
      <c r="N273" s="198">
        <f t="shared" si="277"/>
        <v>0</v>
      </c>
      <c r="O273" s="199">
        <f t="shared" si="278"/>
        <v>0</v>
      </c>
      <c r="P273" s="200"/>
      <c r="Q273" s="201"/>
      <c r="R273" s="201"/>
    </row>
    <row r="274" spans="1:19" x14ac:dyDescent="0.3">
      <c r="A274" s="192"/>
      <c r="B274" s="83" t="s">
        <v>235</v>
      </c>
      <c r="C274" s="193"/>
      <c r="D274" s="202" t="s">
        <v>334</v>
      </c>
      <c r="E274" s="78">
        <f>+E270*2</f>
        <v>28</v>
      </c>
      <c r="F274" s="194">
        <v>0</v>
      </c>
      <c r="G274" s="47">
        <f t="shared" si="273"/>
        <v>28</v>
      </c>
      <c r="H274" s="20" t="s">
        <v>11</v>
      </c>
      <c r="I274" s="196">
        <v>0</v>
      </c>
      <c r="J274" s="198">
        <f t="shared" si="302"/>
        <v>0</v>
      </c>
      <c r="K274" s="196">
        <f t="shared" si="275"/>
        <v>121.60000000000001</v>
      </c>
      <c r="L274" s="191"/>
      <c r="M274" s="191">
        <f t="shared" si="276"/>
        <v>0</v>
      </c>
      <c r="N274" s="198">
        <f t="shared" si="277"/>
        <v>0</v>
      </c>
      <c r="O274" s="199">
        <f t="shared" si="278"/>
        <v>0</v>
      </c>
      <c r="P274" s="200"/>
      <c r="Q274" s="201"/>
      <c r="R274" s="201"/>
    </row>
    <row r="275" spans="1:19" s="21" customFormat="1" ht="72" x14ac:dyDescent="0.3">
      <c r="A275" s="22">
        <v>11</v>
      </c>
      <c r="B275" s="83" t="s">
        <v>235</v>
      </c>
      <c r="C275" s="18"/>
      <c r="D275" s="23" t="s">
        <v>328</v>
      </c>
      <c r="E275" s="42">
        <v>2</v>
      </c>
      <c r="F275" s="184">
        <v>0</v>
      </c>
      <c r="G275" s="168">
        <f>E275+(E275*F275)</f>
        <v>2</v>
      </c>
      <c r="H275" s="125" t="s">
        <v>11</v>
      </c>
      <c r="I275" s="196">
        <v>0</v>
      </c>
      <c r="J275" s="195">
        <f>I275*G275</f>
        <v>0</v>
      </c>
      <c r="K275" s="196">
        <f t="shared" si="275"/>
        <v>121.60000000000001</v>
      </c>
      <c r="L275" s="191"/>
      <c r="M275" s="191">
        <f>L275*G275</f>
        <v>0</v>
      </c>
      <c r="N275" s="195">
        <f>M275*K275</f>
        <v>0</v>
      </c>
      <c r="O275" s="205">
        <f>J275+N275</f>
        <v>0</v>
      </c>
      <c r="P275" s="51"/>
      <c r="Q275" s="11"/>
      <c r="S275" s="11"/>
    </row>
    <row r="276" spans="1:19" x14ac:dyDescent="0.3">
      <c r="A276" s="192"/>
      <c r="B276" s="83" t="s">
        <v>235</v>
      </c>
      <c r="C276" s="193"/>
      <c r="D276" s="4" t="s">
        <v>331</v>
      </c>
      <c r="E276" s="78">
        <f>+E275</f>
        <v>2</v>
      </c>
      <c r="F276" s="194">
        <v>0</v>
      </c>
      <c r="G276" s="47">
        <f t="shared" ref="G276:G280" si="303">E276+(E276*F276)</f>
        <v>2</v>
      </c>
      <c r="H276" s="20" t="s">
        <v>11</v>
      </c>
      <c r="I276" s="196">
        <v>0</v>
      </c>
      <c r="J276" s="195">
        <f>I276*G276</f>
        <v>0</v>
      </c>
      <c r="K276" s="196">
        <f t="shared" si="275"/>
        <v>121.60000000000001</v>
      </c>
      <c r="L276" s="191"/>
      <c r="M276" s="191">
        <f t="shared" ref="M276:M280" si="304">L276*G276</f>
        <v>0</v>
      </c>
      <c r="N276" s="198">
        <f t="shared" ref="N276:N280" si="305">M276*K276</f>
        <v>0</v>
      </c>
      <c r="O276" s="199">
        <f t="shared" ref="O276:O280" si="306">J276+N276</f>
        <v>0</v>
      </c>
      <c r="P276" s="200"/>
      <c r="Q276" s="201"/>
      <c r="R276" s="201"/>
    </row>
    <row r="277" spans="1:19" x14ac:dyDescent="0.3">
      <c r="A277" s="192"/>
      <c r="B277" s="83" t="s">
        <v>235</v>
      </c>
      <c r="C277" s="193"/>
      <c r="D277" s="202" t="s">
        <v>332</v>
      </c>
      <c r="E277" s="78">
        <f>+E275</f>
        <v>2</v>
      </c>
      <c r="F277" s="194">
        <v>0</v>
      </c>
      <c r="G277" s="47">
        <f t="shared" si="303"/>
        <v>2</v>
      </c>
      <c r="H277" s="20" t="s">
        <v>11</v>
      </c>
      <c r="I277" s="196">
        <v>0</v>
      </c>
      <c r="J277" s="196">
        <f t="shared" ref="J277:J280" si="307">I277*G277</f>
        <v>0</v>
      </c>
      <c r="K277" s="196">
        <f t="shared" si="275"/>
        <v>121.60000000000001</v>
      </c>
      <c r="L277" s="191"/>
      <c r="M277" s="191">
        <f t="shared" si="304"/>
        <v>0</v>
      </c>
      <c r="N277" s="198">
        <f t="shared" si="305"/>
        <v>0</v>
      </c>
      <c r="O277" s="199">
        <f t="shared" si="306"/>
        <v>0</v>
      </c>
      <c r="P277" s="200"/>
      <c r="Q277" s="201"/>
      <c r="R277" s="201"/>
    </row>
    <row r="278" spans="1:19" x14ac:dyDescent="0.3">
      <c r="A278" s="192"/>
      <c r="B278" s="83" t="s">
        <v>235</v>
      </c>
      <c r="C278" s="193"/>
      <c r="D278" s="202" t="s">
        <v>333</v>
      </c>
      <c r="E278" s="78">
        <f>+E275</f>
        <v>2</v>
      </c>
      <c r="F278" s="194">
        <v>0</v>
      </c>
      <c r="G278" s="47">
        <f t="shared" si="303"/>
        <v>2</v>
      </c>
      <c r="H278" s="20" t="s">
        <v>11</v>
      </c>
      <c r="I278" s="196">
        <v>0</v>
      </c>
      <c r="J278" s="198">
        <f t="shared" si="307"/>
        <v>0</v>
      </c>
      <c r="K278" s="196">
        <f t="shared" si="275"/>
        <v>121.60000000000001</v>
      </c>
      <c r="L278" s="191"/>
      <c r="M278" s="191">
        <f t="shared" si="304"/>
        <v>0</v>
      </c>
      <c r="N278" s="198">
        <f t="shared" si="305"/>
        <v>0</v>
      </c>
      <c r="O278" s="199">
        <f t="shared" si="306"/>
        <v>0</v>
      </c>
      <c r="P278" s="200"/>
      <c r="Q278" s="201"/>
      <c r="R278" s="201"/>
    </row>
    <row r="279" spans="1:19" x14ac:dyDescent="0.3">
      <c r="A279" s="192"/>
      <c r="B279" s="83" t="s">
        <v>235</v>
      </c>
      <c r="C279" s="193"/>
      <c r="D279" s="202" t="s">
        <v>334</v>
      </c>
      <c r="E279" s="78">
        <f>+E275*2</f>
        <v>4</v>
      </c>
      <c r="F279" s="194">
        <v>0</v>
      </c>
      <c r="G279" s="47">
        <f t="shared" si="303"/>
        <v>4</v>
      </c>
      <c r="H279" s="20" t="s">
        <v>11</v>
      </c>
      <c r="I279" s="196">
        <v>0</v>
      </c>
      <c r="J279" s="198">
        <f t="shared" si="307"/>
        <v>0</v>
      </c>
      <c r="K279" s="196">
        <f t="shared" si="275"/>
        <v>121.60000000000001</v>
      </c>
      <c r="L279" s="191"/>
      <c r="M279" s="191">
        <f t="shared" si="304"/>
        <v>0</v>
      </c>
      <c r="N279" s="198">
        <f t="shared" si="305"/>
        <v>0</v>
      </c>
      <c r="O279" s="199">
        <f t="shared" si="306"/>
        <v>0</v>
      </c>
      <c r="P279" s="200"/>
      <c r="Q279" s="201"/>
      <c r="R279" s="201"/>
    </row>
    <row r="280" spans="1:19" x14ac:dyDescent="0.3">
      <c r="A280" s="192"/>
      <c r="B280" s="83" t="s">
        <v>235</v>
      </c>
      <c r="C280" s="193"/>
      <c r="D280" s="4" t="s">
        <v>339</v>
      </c>
      <c r="E280" s="78">
        <f>+E275</f>
        <v>2</v>
      </c>
      <c r="F280" s="194">
        <v>0</v>
      </c>
      <c r="G280" s="47">
        <f t="shared" si="303"/>
        <v>2</v>
      </c>
      <c r="H280" s="20" t="s">
        <v>11</v>
      </c>
      <c r="I280" s="196">
        <v>0</v>
      </c>
      <c r="J280" s="198">
        <f t="shared" si="307"/>
        <v>0</v>
      </c>
      <c r="K280" s="196">
        <f t="shared" si="275"/>
        <v>121.60000000000001</v>
      </c>
      <c r="L280" s="191"/>
      <c r="M280" s="191">
        <f t="shared" si="304"/>
        <v>0</v>
      </c>
      <c r="N280" s="198">
        <f t="shared" si="305"/>
        <v>0</v>
      </c>
      <c r="O280" s="199">
        <f t="shared" si="306"/>
        <v>0</v>
      </c>
      <c r="P280" s="200"/>
      <c r="Q280" s="201"/>
      <c r="R280" s="201"/>
    </row>
    <row r="281" spans="1:19" s="21" customFormat="1" ht="15" thickBot="1" x14ac:dyDescent="0.35">
      <c r="A281" s="17"/>
      <c r="B281" s="33"/>
      <c r="C281" s="33"/>
      <c r="D281" s="39"/>
      <c r="E281" s="79"/>
      <c r="F281" s="181"/>
      <c r="G281" s="182"/>
      <c r="H281" s="183"/>
      <c r="I281" s="223"/>
      <c r="J281" s="224"/>
      <c r="K281" s="223"/>
      <c r="L281" s="191"/>
      <c r="M281" s="264"/>
      <c r="N281" s="195"/>
      <c r="O281" s="251"/>
      <c r="P281" s="41"/>
      <c r="Q281" s="11"/>
      <c r="S281" s="11"/>
    </row>
    <row r="282" spans="1:19" s="21" customFormat="1" ht="30" customHeight="1" thickBot="1" x14ac:dyDescent="0.35">
      <c r="A282" s="17"/>
      <c r="B282" s="33"/>
      <c r="C282" s="46"/>
      <c r="D282" s="341" t="s">
        <v>329</v>
      </c>
      <c r="E282" s="342"/>
      <c r="F282" s="342"/>
      <c r="G282" s="342"/>
      <c r="H282" s="342"/>
      <c r="I282" s="342"/>
      <c r="J282" s="344"/>
      <c r="K282" s="225"/>
      <c r="L282" s="191"/>
      <c r="M282" s="264"/>
      <c r="N282" s="195"/>
      <c r="O282" s="247">
        <f>J282</f>
        <v>0</v>
      </c>
      <c r="P282" s="41"/>
      <c r="Q282" s="11"/>
      <c r="S282" s="11"/>
    </row>
    <row r="283" spans="1:19" s="21" customFormat="1" ht="15" thickBot="1" x14ac:dyDescent="0.35">
      <c r="A283" s="17"/>
      <c r="B283" s="33"/>
      <c r="C283" s="33"/>
      <c r="D283" s="39"/>
      <c r="E283" s="79"/>
      <c r="F283" s="38"/>
      <c r="G283" s="133"/>
      <c r="H283" s="37"/>
      <c r="I283" s="223"/>
      <c r="J283" s="224"/>
      <c r="K283" s="223"/>
      <c r="L283" s="191"/>
      <c r="M283" s="264"/>
      <c r="N283" s="195"/>
      <c r="O283" s="249"/>
      <c r="P283" s="41"/>
      <c r="Q283" s="11"/>
      <c r="S283" s="11"/>
    </row>
    <row r="284" spans="1:19" s="55" customFormat="1" ht="16.2" thickBot="1" x14ac:dyDescent="0.35">
      <c r="A284" s="34"/>
      <c r="B284" s="35"/>
      <c r="C284" s="35"/>
      <c r="D284" s="53"/>
      <c r="E284" s="80"/>
      <c r="F284" s="36"/>
      <c r="G284" s="292" t="s">
        <v>36</v>
      </c>
      <c r="H284" s="293"/>
      <c r="I284" s="228">
        <f>SUM(J240:J283)</f>
        <v>0</v>
      </c>
      <c r="J284" s="287" t="s">
        <v>37</v>
      </c>
      <c r="K284" s="288"/>
      <c r="L284" s="191"/>
      <c r="M284" s="266"/>
      <c r="N284" s="241"/>
      <c r="O284" s="252"/>
      <c r="P284" s="54">
        <f>SUM(O240:O283)</f>
        <v>0</v>
      </c>
    </row>
    <row r="285" spans="1:19" ht="15" thickBot="1" x14ac:dyDescent="0.35">
      <c r="A285" s="56"/>
      <c r="B285" s="57"/>
      <c r="C285" s="58"/>
      <c r="D285" s="6"/>
      <c r="E285" s="81"/>
      <c r="F285" s="14"/>
      <c r="G285" s="133"/>
      <c r="H285" s="15"/>
      <c r="I285" s="213"/>
      <c r="J285" s="216"/>
      <c r="K285" s="216"/>
      <c r="L285" s="191"/>
      <c r="M285" s="267"/>
      <c r="N285" s="216"/>
      <c r="O285" s="247"/>
      <c r="P285" s="41"/>
    </row>
    <row r="286" spans="1:19" ht="30" customHeight="1" thickBot="1" x14ac:dyDescent="0.35">
      <c r="A286" s="334" t="s">
        <v>91</v>
      </c>
      <c r="B286" s="336"/>
      <c r="C286" s="336"/>
      <c r="D286" s="336"/>
      <c r="E286" s="336"/>
      <c r="F286" s="336"/>
      <c r="G286" s="336"/>
      <c r="H286" s="335"/>
      <c r="I286" s="229"/>
      <c r="J286" s="216"/>
      <c r="K286" s="216"/>
      <c r="L286" s="191"/>
      <c r="M286" s="263"/>
      <c r="N286" s="216"/>
      <c r="O286" s="247"/>
      <c r="P286" s="41"/>
    </row>
    <row r="287" spans="1:19" ht="20.100000000000001" customHeight="1" thickBot="1" x14ac:dyDescent="0.35">
      <c r="A287" s="289" t="s">
        <v>8</v>
      </c>
      <c r="B287" s="290"/>
      <c r="C287" s="290"/>
      <c r="D287" s="291"/>
      <c r="E287" s="45"/>
      <c r="F287" s="1"/>
      <c r="G287" s="47"/>
      <c r="H287" s="2"/>
      <c r="I287" s="213"/>
      <c r="J287" s="214"/>
      <c r="K287" s="216"/>
      <c r="L287" s="191"/>
      <c r="M287" s="263"/>
      <c r="N287" s="216"/>
      <c r="O287" s="247"/>
      <c r="P287" s="41"/>
    </row>
    <row r="288" spans="1:19" x14ac:dyDescent="0.3">
      <c r="A288" s="22">
        <v>1</v>
      </c>
      <c r="B288" s="83" t="s">
        <v>234</v>
      </c>
      <c r="C288" s="9"/>
      <c r="D288" s="18" t="s">
        <v>296</v>
      </c>
      <c r="E288" s="42">
        <v>56</v>
      </c>
      <c r="F288" s="1">
        <v>0.1</v>
      </c>
      <c r="G288" s="47">
        <f t="shared" ref="G288:G301" si="308">E288+(E288*F288)</f>
        <v>61.6</v>
      </c>
      <c r="H288" s="3" t="s">
        <v>9</v>
      </c>
      <c r="I288" s="196">
        <v>0</v>
      </c>
      <c r="J288" s="195">
        <f t="shared" ref="J288:J301" si="309">I288*G288</f>
        <v>0</v>
      </c>
      <c r="K288" s="196">
        <f t="shared" ref="K288:K326" si="310">$K$4</f>
        <v>121.60000000000001</v>
      </c>
      <c r="L288" s="191"/>
      <c r="M288" s="191">
        <f t="shared" ref="M288:M301" si="311">L288*G288</f>
        <v>0</v>
      </c>
      <c r="N288" s="195">
        <f t="shared" ref="N288:N328" si="312">M288*K288</f>
        <v>0</v>
      </c>
      <c r="O288" s="253">
        <f t="shared" ref="O288:O328" si="313">N288+J288</f>
        <v>0</v>
      </c>
      <c r="P288" s="51"/>
    </row>
    <row r="289" spans="1:16" x14ac:dyDescent="0.3">
      <c r="A289" s="22"/>
      <c r="B289" s="83" t="s">
        <v>234</v>
      </c>
      <c r="C289" s="9"/>
      <c r="D289" s="18" t="s">
        <v>297</v>
      </c>
      <c r="E289" s="42">
        <f>ROUNDUP(E288*6%,0)</f>
        <v>4</v>
      </c>
      <c r="F289" s="184">
        <v>0</v>
      </c>
      <c r="G289" s="47">
        <f t="shared" si="308"/>
        <v>4</v>
      </c>
      <c r="H289" s="3" t="s">
        <v>11</v>
      </c>
      <c r="I289" s="196">
        <v>0</v>
      </c>
      <c r="J289" s="195">
        <f t="shared" si="309"/>
        <v>0</v>
      </c>
      <c r="K289" s="196">
        <f t="shared" ref="K289:K296" si="314">$K$4</f>
        <v>121.60000000000001</v>
      </c>
      <c r="L289" s="191"/>
      <c r="M289" s="191">
        <f t="shared" si="311"/>
        <v>0</v>
      </c>
      <c r="N289" s="195">
        <f t="shared" ref="N289:N296" si="315">M289*K289</f>
        <v>0</v>
      </c>
      <c r="O289" s="253">
        <f t="shared" ref="O289:O296" si="316">N289+J289</f>
        <v>0</v>
      </c>
      <c r="P289" s="51"/>
    </row>
    <row r="290" spans="1:16" x14ac:dyDescent="0.3">
      <c r="A290" s="22"/>
      <c r="B290" s="83" t="s">
        <v>234</v>
      </c>
      <c r="C290" s="9"/>
      <c r="D290" s="18" t="s">
        <v>298</v>
      </c>
      <c r="E290" s="42">
        <f>ROUNDUP(E288*8%,0)</f>
        <v>5</v>
      </c>
      <c r="F290" s="184">
        <v>0</v>
      </c>
      <c r="G290" s="47">
        <f t="shared" si="308"/>
        <v>5</v>
      </c>
      <c r="H290" s="3" t="s">
        <v>11</v>
      </c>
      <c r="I290" s="196">
        <v>0</v>
      </c>
      <c r="J290" s="195">
        <f t="shared" si="309"/>
        <v>0</v>
      </c>
      <c r="K290" s="196">
        <f t="shared" si="314"/>
        <v>121.60000000000001</v>
      </c>
      <c r="L290" s="191"/>
      <c r="M290" s="191">
        <f t="shared" si="311"/>
        <v>0</v>
      </c>
      <c r="N290" s="195">
        <f t="shared" si="315"/>
        <v>0</v>
      </c>
      <c r="O290" s="253">
        <f t="shared" si="316"/>
        <v>0</v>
      </c>
      <c r="P290" s="51"/>
    </row>
    <row r="291" spans="1:16" x14ac:dyDescent="0.3">
      <c r="A291" s="22"/>
      <c r="B291" s="83" t="s">
        <v>234</v>
      </c>
      <c r="C291" s="9"/>
      <c r="D291" s="18" t="s">
        <v>299</v>
      </c>
      <c r="E291" s="42">
        <f>ROUNDUP(E288/10,0)</f>
        <v>6</v>
      </c>
      <c r="F291" s="184">
        <v>0</v>
      </c>
      <c r="G291" s="47">
        <f t="shared" si="308"/>
        <v>6</v>
      </c>
      <c r="H291" s="3" t="s">
        <v>11</v>
      </c>
      <c r="I291" s="196">
        <v>0</v>
      </c>
      <c r="J291" s="195">
        <f t="shared" si="309"/>
        <v>0</v>
      </c>
      <c r="K291" s="196">
        <f t="shared" si="314"/>
        <v>121.60000000000001</v>
      </c>
      <c r="L291" s="191"/>
      <c r="M291" s="191">
        <f t="shared" si="311"/>
        <v>0</v>
      </c>
      <c r="N291" s="195">
        <f t="shared" si="315"/>
        <v>0</v>
      </c>
      <c r="O291" s="253">
        <f t="shared" si="316"/>
        <v>0</v>
      </c>
      <c r="P291" s="51"/>
    </row>
    <row r="292" spans="1:16" x14ac:dyDescent="0.3">
      <c r="A292" s="22"/>
      <c r="B292" s="83" t="s">
        <v>234</v>
      </c>
      <c r="C292" s="9"/>
      <c r="D292" s="18" t="s">
        <v>300</v>
      </c>
      <c r="E292" s="42">
        <f>ROUNDUP(E288*8%,0)</f>
        <v>5</v>
      </c>
      <c r="F292" s="184">
        <v>0</v>
      </c>
      <c r="G292" s="47">
        <f t="shared" si="308"/>
        <v>5</v>
      </c>
      <c r="H292" s="3" t="s">
        <v>11</v>
      </c>
      <c r="I292" s="196">
        <v>0</v>
      </c>
      <c r="J292" s="195">
        <f t="shared" si="309"/>
        <v>0</v>
      </c>
      <c r="K292" s="196">
        <f t="shared" si="314"/>
        <v>121.60000000000001</v>
      </c>
      <c r="L292" s="191"/>
      <c r="M292" s="191">
        <f t="shared" si="311"/>
        <v>0</v>
      </c>
      <c r="N292" s="195">
        <f t="shared" si="315"/>
        <v>0</v>
      </c>
      <c r="O292" s="253">
        <f t="shared" si="316"/>
        <v>0</v>
      </c>
      <c r="P292" s="51"/>
    </row>
    <row r="293" spans="1:16" x14ac:dyDescent="0.3">
      <c r="A293" s="22"/>
      <c r="B293" s="83" t="s">
        <v>234</v>
      </c>
      <c r="C293" s="9"/>
      <c r="D293" s="18" t="s">
        <v>301</v>
      </c>
      <c r="E293" s="42">
        <f>ROUNDUP(E288/10,0)</f>
        <v>6</v>
      </c>
      <c r="F293" s="184">
        <v>0</v>
      </c>
      <c r="G293" s="47">
        <f t="shared" si="308"/>
        <v>6</v>
      </c>
      <c r="H293" s="3" t="s">
        <v>11</v>
      </c>
      <c r="I293" s="196">
        <v>0</v>
      </c>
      <c r="J293" s="195">
        <f t="shared" si="309"/>
        <v>0</v>
      </c>
      <c r="K293" s="196">
        <f t="shared" si="314"/>
        <v>121.60000000000001</v>
      </c>
      <c r="L293" s="191"/>
      <c r="M293" s="191">
        <f t="shared" si="311"/>
        <v>0</v>
      </c>
      <c r="N293" s="195">
        <f t="shared" si="315"/>
        <v>0</v>
      </c>
      <c r="O293" s="253">
        <f t="shared" si="316"/>
        <v>0</v>
      </c>
      <c r="P293" s="51"/>
    </row>
    <row r="294" spans="1:16" x14ac:dyDescent="0.3">
      <c r="A294" s="22"/>
      <c r="B294" s="83" t="s">
        <v>234</v>
      </c>
      <c r="C294" s="9"/>
      <c r="D294" s="18" t="s">
        <v>302</v>
      </c>
      <c r="E294" s="42">
        <f>ROUNDUP(E288/10,0)</f>
        <v>6</v>
      </c>
      <c r="F294" s="184">
        <v>0</v>
      </c>
      <c r="G294" s="47">
        <f t="shared" si="308"/>
        <v>6</v>
      </c>
      <c r="H294" s="3" t="s">
        <v>11</v>
      </c>
      <c r="I294" s="196">
        <v>0</v>
      </c>
      <c r="J294" s="195">
        <f t="shared" si="309"/>
        <v>0</v>
      </c>
      <c r="K294" s="196">
        <f t="shared" si="314"/>
        <v>121.60000000000001</v>
      </c>
      <c r="L294" s="191"/>
      <c r="M294" s="191">
        <f t="shared" si="311"/>
        <v>0</v>
      </c>
      <c r="N294" s="195">
        <f t="shared" si="315"/>
        <v>0</v>
      </c>
      <c r="O294" s="253">
        <f t="shared" si="316"/>
        <v>0</v>
      </c>
      <c r="P294" s="51"/>
    </row>
    <row r="295" spans="1:16" x14ac:dyDescent="0.3">
      <c r="A295" s="22"/>
      <c r="B295" s="83" t="s">
        <v>234</v>
      </c>
      <c r="C295" s="9"/>
      <c r="D295" s="18" t="s">
        <v>303</v>
      </c>
      <c r="E295" s="42">
        <f>ROUNDUP(E288/10,0)</f>
        <v>6</v>
      </c>
      <c r="F295" s="184">
        <v>0</v>
      </c>
      <c r="G295" s="47">
        <f t="shared" si="308"/>
        <v>6</v>
      </c>
      <c r="H295" s="3" t="s">
        <v>11</v>
      </c>
      <c r="I295" s="196">
        <v>0</v>
      </c>
      <c r="J295" s="195">
        <f t="shared" si="309"/>
        <v>0</v>
      </c>
      <c r="K295" s="196">
        <f t="shared" si="314"/>
        <v>121.60000000000001</v>
      </c>
      <c r="L295" s="191"/>
      <c r="M295" s="191">
        <f t="shared" si="311"/>
        <v>0</v>
      </c>
      <c r="N295" s="195">
        <f t="shared" si="315"/>
        <v>0</v>
      </c>
      <c r="O295" s="253">
        <f t="shared" si="316"/>
        <v>0</v>
      </c>
      <c r="P295" s="51"/>
    </row>
    <row r="296" spans="1:16" x14ac:dyDescent="0.3">
      <c r="A296" s="22"/>
      <c r="B296" s="83" t="s">
        <v>234</v>
      </c>
      <c r="C296" s="9"/>
      <c r="D296" s="18" t="s">
        <v>304</v>
      </c>
      <c r="E296" s="42">
        <f>ROUNDUP(E288/10,0)</f>
        <v>6</v>
      </c>
      <c r="F296" s="184">
        <v>0</v>
      </c>
      <c r="G296" s="47">
        <f t="shared" si="308"/>
        <v>6</v>
      </c>
      <c r="H296" s="3" t="s">
        <v>11</v>
      </c>
      <c r="I296" s="196">
        <v>0</v>
      </c>
      <c r="J296" s="195">
        <f t="shared" si="309"/>
        <v>0</v>
      </c>
      <c r="K296" s="196">
        <f t="shared" si="314"/>
        <v>121.60000000000001</v>
      </c>
      <c r="L296" s="191"/>
      <c r="M296" s="191">
        <f t="shared" si="311"/>
        <v>0</v>
      </c>
      <c r="N296" s="195">
        <f t="shared" si="315"/>
        <v>0</v>
      </c>
      <c r="O296" s="253">
        <f t="shared" si="316"/>
        <v>0</v>
      </c>
      <c r="P296" s="51"/>
    </row>
    <row r="297" spans="1:16" x14ac:dyDescent="0.3">
      <c r="A297" s="22">
        <v>2</v>
      </c>
      <c r="B297" s="83" t="s">
        <v>234</v>
      </c>
      <c r="C297" s="9"/>
      <c r="D297" s="18" t="s">
        <v>305</v>
      </c>
      <c r="E297" s="42">
        <f>150+136</f>
        <v>286</v>
      </c>
      <c r="F297" s="1">
        <v>0.1</v>
      </c>
      <c r="G297" s="47">
        <f t="shared" si="308"/>
        <v>314.60000000000002</v>
      </c>
      <c r="H297" s="3" t="s">
        <v>9</v>
      </c>
      <c r="I297" s="196">
        <v>0</v>
      </c>
      <c r="J297" s="195">
        <f t="shared" si="309"/>
        <v>0</v>
      </c>
      <c r="K297" s="196">
        <f t="shared" si="310"/>
        <v>121.60000000000001</v>
      </c>
      <c r="L297" s="191"/>
      <c r="M297" s="191">
        <f t="shared" si="311"/>
        <v>0</v>
      </c>
      <c r="N297" s="195">
        <f t="shared" si="312"/>
        <v>0</v>
      </c>
      <c r="O297" s="253">
        <f t="shared" si="313"/>
        <v>0</v>
      </c>
      <c r="P297" s="51"/>
    </row>
    <row r="298" spans="1:16" x14ac:dyDescent="0.3">
      <c r="A298" s="22"/>
      <c r="B298" s="83" t="s">
        <v>234</v>
      </c>
      <c r="C298" s="9"/>
      <c r="D298" s="18" t="s">
        <v>306</v>
      </c>
      <c r="E298" s="42">
        <f>ROUNDUP(E297*1%*2,0)</f>
        <v>6</v>
      </c>
      <c r="F298" s="184">
        <v>0</v>
      </c>
      <c r="G298" s="47">
        <f t="shared" si="308"/>
        <v>6</v>
      </c>
      <c r="H298" s="3" t="s">
        <v>11</v>
      </c>
      <c r="I298" s="196">
        <v>0</v>
      </c>
      <c r="J298" s="195">
        <f t="shared" si="309"/>
        <v>0</v>
      </c>
      <c r="K298" s="196">
        <f>$K$4</f>
        <v>121.60000000000001</v>
      </c>
      <c r="L298" s="191"/>
      <c r="M298" s="191">
        <f t="shared" si="311"/>
        <v>0</v>
      </c>
      <c r="N298" s="195">
        <f>M298*K298</f>
        <v>0</v>
      </c>
      <c r="O298" s="253">
        <f>N298+J298</f>
        <v>0</v>
      </c>
      <c r="P298" s="51"/>
    </row>
    <row r="299" spans="1:16" x14ac:dyDescent="0.3">
      <c r="A299" s="22"/>
      <c r="B299" s="83" t="s">
        <v>234</v>
      </c>
      <c r="C299" s="9"/>
      <c r="D299" s="18" t="s">
        <v>307</v>
      </c>
      <c r="E299" s="42">
        <f>ROUNDUP(E297*4%*2,0)</f>
        <v>23</v>
      </c>
      <c r="F299" s="184">
        <v>0</v>
      </c>
      <c r="G299" s="47">
        <f t="shared" si="308"/>
        <v>23</v>
      </c>
      <c r="H299" s="3" t="s">
        <v>11</v>
      </c>
      <c r="I299" s="196">
        <v>0</v>
      </c>
      <c r="J299" s="195">
        <f t="shared" si="309"/>
        <v>0</v>
      </c>
      <c r="K299" s="196">
        <f>$K$4</f>
        <v>121.60000000000001</v>
      </c>
      <c r="L299" s="191"/>
      <c r="M299" s="191">
        <f t="shared" si="311"/>
        <v>0</v>
      </c>
      <c r="N299" s="195">
        <f>M299*K299</f>
        <v>0</v>
      </c>
      <c r="O299" s="253">
        <f>N299+J299</f>
        <v>0</v>
      </c>
      <c r="P299" s="51"/>
    </row>
    <row r="300" spans="1:16" x14ac:dyDescent="0.3">
      <c r="A300" s="22"/>
      <c r="B300" s="83" t="s">
        <v>234</v>
      </c>
      <c r="C300" s="9"/>
      <c r="D300" s="18" t="s">
        <v>308</v>
      </c>
      <c r="E300" s="42">
        <f>ROUNDUP(E297*3%*4,0)</f>
        <v>35</v>
      </c>
      <c r="F300" s="184">
        <v>0</v>
      </c>
      <c r="G300" s="47">
        <f t="shared" si="308"/>
        <v>35</v>
      </c>
      <c r="H300" s="3" t="s">
        <v>11</v>
      </c>
      <c r="I300" s="196">
        <v>0</v>
      </c>
      <c r="J300" s="195">
        <f t="shared" si="309"/>
        <v>0</v>
      </c>
      <c r="K300" s="196">
        <f>$K$4</f>
        <v>121.60000000000001</v>
      </c>
      <c r="L300" s="191"/>
      <c r="M300" s="191">
        <f t="shared" si="311"/>
        <v>0</v>
      </c>
      <c r="N300" s="195">
        <f>M300*K300</f>
        <v>0</v>
      </c>
      <c r="O300" s="253">
        <f>N300+J300</f>
        <v>0</v>
      </c>
      <c r="P300" s="51"/>
    </row>
    <row r="301" spans="1:16" x14ac:dyDescent="0.3">
      <c r="A301" s="22"/>
      <c r="B301" s="83" t="s">
        <v>234</v>
      </c>
      <c r="C301" s="9"/>
      <c r="D301" s="18" t="s">
        <v>309</v>
      </c>
      <c r="E301" s="42">
        <f>ROUNDUP(E297*4%*2,0)</f>
        <v>23</v>
      </c>
      <c r="F301" s="184">
        <v>0</v>
      </c>
      <c r="G301" s="47">
        <f t="shared" si="308"/>
        <v>23</v>
      </c>
      <c r="H301" s="3" t="s">
        <v>11</v>
      </c>
      <c r="I301" s="196">
        <v>0</v>
      </c>
      <c r="J301" s="195">
        <f t="shared" si="309"/>
        <v>0</v>
      </c>
      <c r="K301" s="196">
        <f>$K$4</f>
        <v>121.60000000000001</v>
      </c>
      <c r="L301" s="191"/>
      <c r="M301" s="191">
        <f t="shared" si="311"/>
        <v>0</v>
      </c>
      <c r="N301" s="195">
        <f>M301*K301</f>
        <v>0</v>
      </c>
      <c r="O301" s="253">
        <f>N301+J301</f>
        <v>0</v>
      </c>
      <c r="P301" s="51"/>
    </row>
    <row r="302" spans="1:16" s="21" customFormat="1" x14ac:dyDescent="0.3">
      <c r="A302" s="22">
        <v>3</v>
      </c>
      <c r="B302" s="83" t="s">
        <v>234</v>
      </c>
      <c r="C302" s="8"/>
      <c r="D302" s="18" t="s">
        <v>310</v>
      </c>
      <c r="E302" s="42">
        <v>194</v>
      </c>
      <c r="F302" s="1">
        <v>0.1</v>
      </c>
      <c r="G302" s="47">
        <f t="shared" ref="G302:G312" si="317">E302+(E302*F302)</f>
        <v>213.4</v>
      </c>
      <c r="H302" s="3" t="s">
        <v>9</v>
      </c>
      <c r="I302" s="196">
        <v>0</v>
      </c>
      <c r="J302" s="195">
        <f t="shared" ref="J302:J312" si="318">I302*G302</f>
        <v>0</v>
      </c>
      <c r="K302" s="196">
        <f t="shared" si="310"/>
        <v>121.60000000000001</v>
      </c>
      <c r="L302" s="191"/>
      <c r="M302" s="191">
        <f t="shared" ref="M302:M312" si="319">L302*G302</f>
        <v>0</v>
      </c>
      <c r="N302" s="195">
        <f t="shared" si="312"/>
        <v>0</v>
      </c>
      <c r="O302" s="253">
        <f t="shared" si="313"/>
        <v>0</v>
      </c>
      <c r="P302" s="51"/>
    </row>
    <row r="303" spans="1:16" x14ac:dyDescent="0.3">
      <c r="A303" s="22"/>
      <c r="B303" s="83" t="s">
        <v>234</v>
      </c>
      <c r="C303" s="8"/>
      <c r="D303" s="18" t="s">
        <v>311</v>
      </c>
      <c r="E303" s="42">
        <f>ROUNDUP(E302*3%,0)</f>
        <v>6</v>
      </c>
      <c r="F303" s="184">
        <v>0</v>
      </c>
      <c r="G303" s="47">
        <f t="shared" ref="G303:G311" si="320">E303+(E303*F303)</f>
        <v>6</v>
      </c>
      <c r="H303" s="3" t="s">
        <v>11</v>
      </c>
      <c r="I303" s="196">
        <v>0</v>
      </c>
      <c r="J303" s="195">
        <f t="shared" ref="J303:J311" si="321">I303*G303</f>
        <v>0</v>
      </c>
      <c r="K303" s="196">
        <f t="shared" ref="K303:K311" si="322">$K$4</f>
        <v>121.60000000000001</v>
      </c>
      <c r="L303" s="191"/>
      <c r="M303" s="191">
        <f t="shared" ref="M303:M311" si="323">L303*G303</f>
        <v>0</v>
      </c>
      <c r="N303" s="195">
        <f t="shared" ref="N303:N311" si="324">M303*K303</f>
        <v>0</v>
      </c>
      <c r="O303" s="253">
        <f t="shared" ref="O303:O311" si="325">N303+J303</f>
        <v>0</v>
      </c>
      <c r="P303" s="51"/>
    </row>
    <row r="304" spans="1:16" x14ac:dyDescent="0.3">
      <c r="A304" s="22"/>
      <c r="B304" s="83" t="s">
        <v>234</v>
      </c>
      <c r="C304" s="8"/>
      <c r="D304" s="18" t="s">
        <v>306</v>
      </c>
      <c r="E304" s="42">
        <f>ROUNDUP(E302*3%,0)</f>
        <v>6</v>
      </c>
      <c r="F304" s="184">
        <v>0</v>
      </c>
      <c r="G304" s="47">
        <f t="shared" si="320"/>
        <v>6</v>
      </c>
      <c r="H304" s="3" t="s">
        <v>11</v>
      </c>
      <c r="I304" s="196">
        <v>0</v>
      </c>
      <c r="J304" s="195">
        <f t="shared" si="321"/>
        <v>0</v>
      </c>
      <c r="K304" s="196">
        <f t="shared" si="322"/>
        <v>121.60000000000001</v>
      </c>
      <c r="L304" s="191"/>
      <c r="M304" s="191">
        <f t="shared" si="323"/>
        <v>0</v>
      </c>
      <c r="N304" s="195">
        <f t="shared" si="324"/>
        <v>0</v>
      </c>
      <c r="O304" s="253">
        <f t="shared" si="325"/>
        <v>0</v>
      </c>
      <c r="P304" s="51"/>
    </row>
    <row r="305" spans="1:16" x14ac:dyDescent="0.3">
      <c r="A305" s="22"/>
      <c r="B305" s="83" t="s">
        <v>234</v>
      </c>
      <c r="C305" s="8"/>
      <c r="D305" s="18" t="s">
        <v>307</v>
      </c>
      <c r="E305" s="42">
        <f>ROUNDUP(E302*4%*4,0)</f>
        <v>32</v>
      </c>
      <c r="F305" s="184">
        <v>0</v>
      </c>
      <c r="G305" s="47">
        <f t="shared" si="320"/>
        <v>32</v>
      </c>
      <c r="H305" s="3" t="s">
        <v>11</v>
      </c>
      <c r="I305" s="196">
        <v>0</v>
      </c>
      <c r="J305" s="195">
        <f t="shared" si="321"/>
        <v>0</v>
      </c>
      <c r="K305" s="196">
        <f t="shared" si="322"/>
        <v>121.60000000000001</v>
      </c>
      <c r="L305" s="191"/>
      <c r="M305" s="191">
        <f t="shared" si="323"/>
        <v>0</v>
      </c>
      <c r="N305" s="195">
        <f t="shared" si="324"/>
        <v>0</v>
      </c>
      <c r="O305" s="253">
        <f t="shared" si="325"/>
        <v>0</v>
      </c>
      <c r="P305" s="51"/>
    </row>
    <row r="306" spans="1:16" x14ac:dyDescent="0.3">
      <c r="A306" s="22"/>
      <c r="B306" s="83" t="s">
        <v>234</v>
      </c>
      <c r="C306" s="8"/>
      <c r="D306" s="18" t="s">
        <v>300</v>
      </c>
      <c r="E306" s="42">
        <f>ROUNDUP(E302*4%*2,0)</f>
        <v>16</v>
      </c>
      <c r="F306" s="184">
        <v>0</v>
      </c>
      <c r="G306" s="47">
        <f t="shared" si="320"/>
        <v>16</v>
      </c>
      <c r="H306" s="3" t="s">
        <v>11</v>
      </c>
      <c r="I306" s="196">
        <v>0</v>
      </c>
      <c r="J306" s="195">
        <f t="shared" si="321"/>
        <v>0</v>
      </c>
      <c r="K306" s="196">
        <f t="shared" si="322"/>
        <v>121.60000000000001</v>
      </c>
      <c r="L306" s="191"/>
      <c r="M306" s="191">
        <f t="shared" si="323"/>
        <v>0</v>
      </c>
      <c r="N306" s="195">
        <f t="shared" si="324"/>
        <v>0</v>
      </c>
      <c r="O306" s="253">
        <f t="shared" si="325"/>
        <v>0</v>
      </c>
      <c r="P306" s="51"/>
    </row>
    <row r="307" spans="1:16" x14ac:dyDescent="0.3">
      <c r="A307" s="22"/>
      <c r="B307" s="83" t="s">
        <v>234</v>
      </c>
      <c r="C307" s="8"/>
      <c r="D307" s="18" t="s">
        <v>312</v>
      </c>
      <c r="E307" s="42">
        <f>ROUNDUP(E302*4%,0)</f>
        <v>8</v>
      </c>
      <c r="F307" s="184">
        <v>0</v>
      </c>
      <c r="G307" s="47">
        <f t="shared" si="320"/>
        <v>8</v>
      </c>
      <c r="H307" s="3" t="s">
        <v>11</v>
      </c>
      <c r="I307" s="196">
        <v>0</v>
      </c>
      <c r="J307" s="195">
        <f t="shared" si="321"/>
        <v>0</v>
      </c>
      <c r="K307" s="196">
        <f t="shared" si="322"/>
        <v>121.60000000000001</v>
      </c>
      <c r="L307" s="191"/>
      <c r="M307" s="191">
        <f t="shared" si="323"/>
        <v>0</v>
      </c>
      <c r="N307" s="195">
        <f t="shared" si="324"/>
        <v>0</v>
      </c>
      <c r="O307" s="253">
        <f t="shared" si="325"/>
        <v>0</v>
      </c>
      <c r="P307" s="51"/>
    </row>
    <row r="308" spans="1:16" x14ac:dyDescent="0.3">
      <c r="A308" s="22"/>
      <c r="B308" s="83" t="s">
        <v>234</v>
      </c>
      <c r="C308" s="8"/>
      <c r="D308" s="18" t="s">
        <v>301</v>
      </c>
      <c r="E308" s="42">
        <f>ROUNDUP(E302/8,0)</f>
        <v>25</v>
      </c>
      <c r="F308" s="184">
        <v>0</v>
      </c>
      <c r="G308" s="47">
        <f t="shared" si="320"/>
        <v>25</v>
      </c>
      <c r="H308" s="3" t="s">
        <v>11</v>
      </c>
      <c r="I308" s="196">
        <v>0</v>
      </c>
      <c r="J308" s="195">
        <f t="shared" si="321"/>
        <v>0</v>
      </c>
      <c r="K308" s="196">
        <f t="shared" si="322"/>
        <v>121.60000000000001</v>
      </c>
      <c r="L308" s="191"/>
      <c r="M308" s="191">
        <f t="shared" si="323"/>
        <v>0</v>
      </c>
      <c r="N308" s="195">
        <f t="shared" si="324"/>
        <v>0</v>
      </c>
      <c r="O308" s="253">
        <f t="shared" si="325"/>
        <v>0</v>
      </c>
      <c r="P308" s="51"/>
    </row>
    <row r="309" spans="1:16" x14ac:dyDescent="0.3">
      <c r="A309" s="22"/>
      <c r="B309" s="83" t="s">
        <v>234</v>
      </c>
      <c r="C309" s="8"/>
      <c r="D309" s="18" t="s">
        <v>270</v>
      </c>
      <c r="E309" s="42">
        <f>ROUNDUP(E302/8,0)</f>
        <v>25</v>
      </c>
      <c r="F309" s="184">
        <v>0</v>
      </c>
      <c r="G309" s="47">
        <f t="shared" si="320"/>
        <v>25</v>
      </c>
      <c r="H309" s="3" t="s">
        <v>11</v>
      </c>
      <c r="I309" s="196">
        <v>0</v>
      </c>
      <c r="J309" s="195">
        <f t="shared" si="321"/>
        <v>0</v>
      </c>
      <c r="K309" s="196">
        <f t="shared" si="322"/>
        <v>121.60000000000001</v>
      </c>
      <c r="L309" s="191"/>
      <c r="M309" s="191">
        <f t="shared" si="323"/>
        <v>0</v>
      </c>
      <c r="N309" s="195">
        <f t="shared" si="324"/>
        <v>0</v>
      </c>
      <c r="O309" s="253">
        <f t="shared" si="325"/>
        <v>0</v>
      </c>
      <c r="P309" s="51"/>
    </row>
    <row r="310" spans="1:16" x14ac:dyDescent="0.3">
      <c r="A310" s="22"/>
      <c r="B310" s="83" t="s">
        <v>234</v>
      </c>
      <c r="C310" s="8"/>
      <c r="D310" s="18" t="s">
        <v>271</v>
      </c>
      <c r="E310" s="42">
        <f>ROUNDUP(E302/8,0)</f>
        <v>25</v>
      </c>
      <c r="F310" s="184">
        <v>0</v>
      </c>
      <c r="G310" s="47">
        <f t="shared" si="320"/>
        <v>25</v>
      </c>
      <c r="H310" s="3" t="s">
        <v>11</v>
      </c>
      <c r="I310" s="196">
        <v>0</v>
      </c>
      <c r="J310" s="195">
        <f t="shared" si="321"/>
        <v>0</v>
      </c>
      <c r="K310" s="196">
        <f t="shared" si="322"/>
        <v>121.60000000000001</v>
      </c>
      <c r="L310" s="191"/>
      <c r="M310" s="191">
        <f t="shared" si="323"/>
        <v>0</v>
      </c>
      <c r="N310" s="195">
        <f t="shared" si="324"/>
        <v>0</v>
      </c>
      <c r="O310" s="253">
        <f t="shared" si="325"/>
        <v>0</v>
      </c>
      <c r="P310" s="51"/>
    </row>
    <row r="311" spans="1:16" x14ac:dyDescent="0.3">
      <c r="A311" s="22"/>
      <c r="B311" s="83" t="s">
        <v>234</v>
      </c>
      <c r="C311" s="8"/>
      <c r="D311" s="18" t="s">
        <v>272</v>
      </c>
      <c r="E311" s="42">
        <f>ROUNDUP(E302/8,0)</f>
        <v>25</v>
      </c>
      <c r="F311" s="184">
        <v>0</v>
      </c>
      <c r="G311" s="47">
        <f t="shared" si="320"/>
        <v>25</v>
      </c>
      <c r="H311" s="3" t="s">
        <v>11</v>
      </c>
      <c r="I311" s="196">
        <v>0</v>
      </c>
      <c r="J311" s="195">
        <f t="shared" si="321"/>
        <v>0</v>
      </c>
      <c r="K311" s="196">
        <f t="shared" si="322"/>
        <v>121.60000000000001</v>
      </c>
      <c r="L311" s="191"/>
      <c r="M311" s="191">
        <f t="shared" si="323"/>
        <v>0</v>
      </c>
      <c r="N311" s="195">
        <f t="shared" si="324"/>
        <v>0</v>
      </c>
      <c r="O311" s="253">
        <f t="shared" si="325"/>
        <v>0</v>
      </c>
      <c r="P311" s="51"/>
    </row>
    <row r="312" spans="1:16" s="21" customFormat="1" x14ac:dyDescent="0.3">
      <c r="A312" s="22">
        <v>4</v>
      </c>
      <c r="B312" s="83" t="s">
        <v>234</v>
      </c>
      <c r="C312" s="8"/>
      <c r="D312" s="18" t="s">
        <v>313</v>
      </c>
      <c r="E312" s="42">
        <f>1140+184</f>
        <v>1324</v>
      </c>
      <c r="F312" s="1">
        <v>0.1</v>
      </c>
      <c r="G312" s="47">
        <f t="shared" si="317"/>
        <v>1456.4</v>
      </c>
      <c r="H312" s="3" t="s">
        <v>9</v>
      </c>
      <c r="I312" s="196">
        <v>0</v>
      </c>
      <c r="J312" s="195">
        <f t="shared" si="318"/>
        <v>0</v>
      </c>
      <c r="K312" s="196">
        <f t="shared" si="310"/>
        <v>121.60000000000001</v>
      </c>
      <c r="L312" s="191"/>
      <c r="M312" s="191">
        <f t="shared" si="319"/>
        <v>0</v>
      </c>
      <c r="N312" s="195">
        <f t="shared" si="312"/>
        <v>0</v>
      </c>
      <c r="O312" s="253">
        <f t="shared" si="313"/>
        <v>0</v>
      </c>
      <c r="P312" s="51"/>
    </row>
    <row r="313" spans="1:16" x14ac:dyDescent="0.3">
      <c r="A313" s="22"/>
      <c r="B313" s="83" t="s">
        <v>234</v>
      </c>
      <c r="C313" s="8"/>
      <c r="D313" s="18" t="s">
        <v>314</v>
      </c>
      <c r="E313" s="42">
        <f>ROUNDUP(E312*8%,0)</f>
        <v>106</v>
      </c>
      <c r="F313" s="184">
        <v>0</v>
      </c>
      <c r="G313" s="47">
        <f>E313+(E313*F313)</f>
        <v>106</v>
      </c>
      <c r="H313" s="3" t="s">
        <v>11</v>
      </c>
      <c r="I313" s="196">
        <v>0</v>
      </c>
      <c r="J313" s="195">
        <f>I313*G313</f>
        <v>0</v>
      </c>
      <c r="K313" s="196">
        <f>$K$4</f>
        <v>121.60000000000001</v>
      </c>
      <c r="L313" s="191"/>
      <c r="M313" s="191">
        <f>L313*G313</f>
        <v>0</v>
      </c>
      <c r="N313" s="195">
        <f>M313*K313</f>
        <v>0</v>
      </c>
      <c r="O313" s="253">
        <f>N313+J313</f>
        <v>0</v>
      </c>
      <c r="P313" s="51"/>
    </row>
    <row r="314" spans="1:16" x14ac:dyDescent="0.3">
      <c r="A314" s="22"/>
      <c r="B314" s="83" t="s">
        <v>234</v>
      </c>
      <c r="C314" s="8"/>
      <c r="D314" s="18" t="s">
        <v>315</v>
      </c>
      <c r="E314" s="42">
        <f>ROUNDUP(E312/10,0)</f>
        <v>133</v>
      </c>
      <c r="F314" s="184">
        <v>0</v>
      </c>
      <c r="G314" s="47">
        <f>E314+(E314*F314)</f>
        <v>133</v>
      </c>
      <c r="H314" s="3" t="s">
        <v>11</v>
      </c>
      <c r="I314" s="196">
        <v>0</v>
      </c>
      <c r="J314" s="195">
        <f>I314*G314</f>
        <v>0</v>
      </c>
      <c r="K314" s="196">
        <f>$K$4</f>
        <v>121.60000000000001</v>
      </c>
      <c r="L314" s="191"/>
      <c r="M314" s="191">
        <f>L314*G314</f>
        <v>0</v>
      </c>
      <c r="N314" s="195">
        <f>M314*K314</f>
        <v>0</v>
      </c>
      <c r="O314" s="253">
        <f>N314+J314</f>
        <v>0</v>
      </c>
      <c r="P314" s="51"/>
    </row>
    <row r="315" spans="1:16" x14ac:dyDescent="0.3">
      <c r="A315" s="22"/>
      <c r="B315" s="83" t="s">
        <v>234</v>
      </c>
      <c r="C315" s="8"/>
      <c r="D315" s="18" t="s">
        <v>316</v>
      </c>
      <c r="E315" s="42">
        <f>ROUNDUP(E312/9.2,0)</f>
        <v>144</v>
      </c>
      <c r="F315" s="184">
        <v>0</v>
      </c>
      <c r="G315" s="47">
        <f>E315+(E315*F315)</f>
        <v>144</v>
      </c>
      <c r="H315" s="3" t="s">
        <v>11</v>
      </c>
      <c r="I315" s="196">
        <v>0</v>
      </c>
      <c r="J315" s="195">
        <f>I315*G315</f>
        <v>0</v>
      </c>
      <c r="K315" s="196">
        <f>$K$4</f>
        <v>121.60000000000001</v>
      </c>
      <c r="L315" s="191"/>
      <c r="M315" s="191">
        <f>L315*G315</f>
        <v>0</v>
      </c>
      <c r="N315" s="195">
        <f>M315*K315</f>
        <v>0</v>
      </c>
      <c r="O315" s="253">
        <f>N315+J315</f>
        <v>0</v>
      </c>
      <c r="P315" s="51"/>
    </row>
    <row r="316" spans="1:16" s="21" customFormat="1" x14ac:dyDescent="0.3">
      <c r="A316" s="22">
        <v>5</v>
      </c>
      <c r="B316" s="83" t="s">
        <v>234</v>
      </c>
      <c r="C316" s="8"/>
      <c r="D316" s="18" t="s">
        <v>317</v>
      </c>
      <c r="E316" s="42">
        <v>46</v>
      </c>
      <c r="F316" s="1">
        <v>0.1</v>
      </c>
      <c r="G316" s="47">
        <f t="shared" ref="G316:G321" si="326">E316+(E316*F316)</f>
        <v>50.6</v>
      </c>
      <c r="H316" s="3" t="s">
        <v>9</v>
      </c>
      <c r="I316" s="196">
        <v>0</v>
      </c>
      <c r="J316" s="195">
        <f t="shared" ref="J316:J321" si="327">I316*G316</f>
        <v>0</v>
      </c>
      <c r="K316" s="196">
        <f t="shared" si="310"/>
        <v>121.60000000000001</v>
      </c>
      <c r="L316" s="191"/>
      <c r="M316" s="191">
        <f t="shared" ref="M316:M321" si="328">L316*G316</f>
        <v>0</v>
      </c>
      <c r="N316" s="195">
        <f t="shared" si="312"/>
        <v>0</v>
      </c>
      <c r="O316" s="253">
        <f t="shared" si="313"/>
        <v>0</v>
      </c>
      <c r="P316" s="51"/>
    </row>
    <row r="317" spans="1:16" x14ac:dyDescent="0.3">
      <c r="A317" s="22"/>
      <c r="B317" s="83" t="s">
        <v>234</v>
      </c>
      <c r="C317" s="8"/>
      <c r="D317" s="18" t="s">
        <v>318</v>
      </c>
      <c r="E317" s="42">
        <f>ROUNDUP(E316*1%*2,0)</f>
        <v>1</v>
      </c>
      <c r="F317" s="184">
        <v>0</v>
      </c>
      <c r="G317" s="47">
        <f>E317+(E317*F317)</f>
        <v>1</v>
      </c>
      <c r="H317" s="3" t="s">
        <v>11</v>
      </c>
      <c r="I317" s="196">
        <v>0</v>
      </c>
      <c r="J317" s="195">
        <f>I317*G317</f>
        <v>0</v>
      </c>
      <c r="K317" s="196">
        <f>$K$4</f>
        <v>121.60000000000001</v>
      </c>
      <c r="L317" s="191"/>
      <c r="M317" s="191">
        <f>L317*G317</f>
        <v>0</v>
      </c>
      <c r="N317" s="195">
        <f>M317*K317</f>
        <v>0</v>
      </c>
      <c r="O317" s="253">
        <f>N317+J317</f>
        <v>0</v>
      </c>
      <c r="P317" s="51"/>
    </row>
    <row r="318" spans="1:16" x14ac:dyDescent="0.3">
      <c r="A318" s="22"/>
      <c r="B318" s="83" t="s">
        <v>234</v>
      </c>
      <c r="C318" s="8"/>
      <c r="D318" s="18" t="s">
        <v>319</v>
      </c>
      <c r="E318" s="42">
        <f>ROUNDUP(E316*4%*2,0)</f>
        <v>4</v>
      </c>
      <c r="F318" s="184">
        <v>0</v>
      </c>
      <c r="G318" s="47">
        <f>E318+(E318*F318)</f>
        <v>4</v>
      </c>
      <c r="H318" s="3" t="s">
        <v>11</v>
      </c>
      <c r="I318" s="196">
        <v>0</v>
      </c>
      <c r="J318" s="195">
        <f>I318*G318</f>
        <v>0</v>
      </c>
      <c r="K318" s="196">
        <f>$K$4</f>
        <v>121.60000000000001</v>
      </c>
      <c r="L318" s="191"/>
      <c r="M318" s="191">
        <f>L318*G318</f>
        <v>0</v>
      </c>
      <c r="N318" s="195">
        <f>M318*K318</f>
        <v>0</v>
      </c>
      <c r="O318" s="253">
        <f>N318+J318</f>
        <v>0</v>
      </c>
      <c r="P318" s="51"/>
    </row>
    <row r="319" spans="1:16" x14ac:dyDescent="0.3">
      <c r="A319" s="22"/>
      <c r="B319" s="83" t="s">
        <v>234</v>
      </c>
      <c r="C319" s="8"/>
      <c r="D319" s="18" t="s">
        <v>320</v>
      </c>
      <c r="E319" s="42">
        <f>ROUNDUP(E316*3%*4,0)</f>
        <v>6</v>
      </c>
      <c r="F319" s="184">
        <v>0</v>
      </c>
      <c r="G319" s="47">
        <f>E319+(E319*F319)</f>
        <v>6</v>
      </c>
      <c r="H319" s="3" t="s">
        <v>11</v>
      </c>
      <c r="I319" s="196">
        <v>0</v>
      </c>
      <c r="J319" s="195">
        <f>I319*G319</f>
        <v>0</v>
      </c>
      <c r="K319" s="196">
        <f>$K$4</f>
        <v>121.60000000000001</v>
      </c>
      <c r="L319" s="191"/>
      <c r="M319" s="191">
        <f>L319*G319</f>
        <v>0</v>
      </c>
      <c r="N319" s="195">
        <f>M319*K319</f>
        <v>0</v>
      </c>
      <c r="O319" s="253">
        <f>N319+J319</f>
        <v>0</v>
      </c>
      <c r="P319" s="51"/>
    </row>
    <row r="320" spans="1:16" x14ac:dyDescent="0.3">
      <c r="A320" s="22"/>
      <c r="B320" s="83" t="s">
        <v>234</v>
      </c>
      <c r="C320" s="8"/>
      <c r="D320" s="18" t="s">
        <v>321</v>
      </c>
      <c r="E320" s="42">
        <f>ROUNDUP(E316*4%*2,0)</f>
        <v>4</v>
      </c>
      <c r="F320" s="184">
        <v>0</v>
      </c>
      <c r="G320" s="47">
        <f>E320+(E320*F320)</f>
        <v>4</v>
      </c>
      <c r="H320" s="3" t="s">
        <v>11</v>
      </c>
      <c r="I320" s="196">
        <v>0</v>
      </c>
      <c r="J320" s="195">
        <f>I320*G320</f>
        <v>0</v>
      </c>
      <c r="K320" s="196">
        <f>$K$4</f>
        <v>121.60000000000001</v>
      </c>
      <c r="L320" s="191"/>
      <c r="M320" s="191">
        <f>L320*G320</f>
        <v>0</v>
      </c>
      <c r="N320" s="195">
        <f>M320*K320</f>
        <v>0</v>
      </c>
      <c r="O320" s="253">
        <f>N320+J320</f>
        <v>0</v>
      </c>
      <c r="P320" s="51"/>
    </row>
    <row r="321" spans="1:19" s="21" customFormat="1" x14ac:dyDescent="0.3">
      <c r="A321" s="22">
        <v>6</v>
      </c>
      <c r="B321" s="83" t="s">
        <v>234</v>
      </c>
      <c r="C321" s="8"/>
      <c r="D321" s="18" t="s">
        <v>282</v>
      </c>
      <c r="E321" s="42">
        <f>765+285</f>
        <v>1050</v>
      </c>
      <c r="F321" s="1">
        <v>0.1</v>
      </c>
      <c r="G321" s="47">
        <f t="shared" si="326"/>
        <v>1155</v>
      </c>
      <c r="H321" s="3" t="s">
        <v>9</v>
      </c>
      <c r="I321" s="196">
        <v>0</v>
      </c>
      <c r="J321" s="195">
        <f t="shared" si="327"/>
        <v>0</v>
      </c>
      <c r="K321" s="196">
        <f t="shared" si="310"/>
        <v>121.60000000000001</v>
      </c>
      <c r="L321" s="191"/>
      <c r="M321" s="191">
        <f t="shared" si="328"/>
        <v>0</v>
      </c>
      <c r="N321" s="195">
        <f t="shared" si="312"/>
        <v>0</v>
      </c>
      <c r="O321" s="253">
        <f t="shared" si="313"/>
        <v>0</v>
      </c>
      <c r="P321" s="51"/>
    </row>
    <row r="322" spans="1:19" x14ac:dyDescent="0.3">
      <c r="A322" s="22"/>
      <c r="B322" s="83" t="s">
        <v>234</v>
      </c>
      <c r="C322" s="8"/>
      <c r="D322" s="18" t="s">
        <v>283</v>
      </c>
      <c r="E322" s="42">
        <f>ROUNDUP(E321*8%,0)</f>
        <v>84</v>
      </c>
      <c r="F322" s="184">
        <v>0</v>
      </c>
      <c r="G322" s="47">
        <f>E322+(E322*F322)</f>
        <v>84</v>
      </c>
      <c r="H322" s="3" t="s">
        <v>11</v>
      </c>
      <c r="I322" s="196">
        <v>0</v>
      </c>
      <c r="J322" s="195">
        <f>I322*G322</f>
        <v>0</v>
      </c>
      <c r="K322" s="196">
        <f>$K$4</f>
        <v>121.60000000000001</v>
      </c>
      <c r="L322" s="191"/>
      <c r="M322" s="191">
        <f>L322*G322</f>
        <v>0</v>
      </c>
      <c r="N322" s="195">
        <f>M322*K322</f>
        <v>0</v>
      </c>
      <c r="O322" s="253">
        <f>N322+J322</f>
        <v>0</v>
      </c>
      <c r="P322" s="51"/>
    </row>
    <row r="323" spans="1:19" x14ac:dyDescent="0.3">
      <c r="A323" s="22"/>
      <c r="B323" s="83" t="s">
        <v>234</v>
      </c>
      <c r="C323" s="8"/>
      <c r="D323" s="18" t="s">
        <v>284</v>
      </c>
      <c r="E323" s="42">
        <f>ROUNDUP(E321/10,0)</f>
        <v>105</v>
      </c>
      <c r="F323" s="184">
        <v>0</v>
      </c>
      <c r="G323" s="47">
        <f>E323+(E323*F323)</f>
        <v>105</v>
      </c>
      <c r="H323" s="3" t="s">
        <v>11</v>
      </c>
      <c r="I323" s="196">
        <v>0</v>
      </c>
      <c r="J323" s="195">
        <f>I323*G323</f>
        <v>0</v>
      </c>
      <c r="K323" s="196">
        <f>$K$4</f>
        <v>121.60000000000001</v>
      </c>
      <c r="L323" s="191"/>
      <c r="M323" s="191">
        <f>L323*G323</f>
        <v>0</v>
      </c>
      <c r="N323" s="195">
        <f>M323*K323</f>
        <v>0</v>
      </c>
      <c r="O323" s="253">
        <f>N323+J323</f>
        <v>0</v>
      </c>
      <c r="P323" s="51"/>
    </row>
    <row r="324" spans="1:19" x14ac:dyDescent="0.3">
      <c r="A324" s="22"/>
      <c r="B324" s="83" t="s">
        <v>234</v>
      </c>
      <c r="C324" s="8"/>
      <c r="D324" s="18" t="s">
        <v>285</v>
      </c>
      <c r="E324" s="42">
        <f>ROUNDUP(E321/9.2,0)</f>
        <v>115</v>
      </c>
      <c r="F324" s="184">
        <v>0</v>
      </c>
      <c r="G324" s="47">
        <f>E324+(E324*F324)</f>
        <v>115</v>
      </c>
      <c r="H324" s="3" t="s">
        <v>11</v>
      </c>
      <c r="I324" s="196">
        <v>0</v>
      </c>
      <c r="J324" s="195">
        <f>I324*G324</f>
        <v>0</v>
      </c>
      <c r="K324" s="196">
        <f>$K$4</f>
        <v>121.60000000000001</v>
      </c>
      <c r="L324" s="191"/>
      <c r="M324" s="191">
        <f>L324*G324</f>
        <v>0</v>
      </c>
      <c r="N324" s="195">
        <f>M324*K324</f>
        <v>0</v>
      </c>
      <c r="O324" s="253">
        <f>N324+J324</f>
        <v>0</v>
      </c>
      <c r="P324" s="51"/>
    </row>
    <row r="325" spans="1:19" s="21" customFormat="1" x14ac:dyDescent="0.3">
      <c r="A325" s="22">
        <v>7</v>
      </c>
      <c r="B325" s="83" t="s">
        <v>234</v>
      </c>
      <c r="C325" s="8"/>
      <c r="D325" s="18" t="s">
        <v>157</v>
      </c>
      <c r="E325" s="42">
        <f>E321+E316+E312+E302+E297+E288</f>
        <v>2956</v>
      </c>
      <c r="F325" s="167">
        <v>0.1</v>
      </c>
      <c r="G325" s="168">
        <f t="shared" ref="G325:G326" si="329">E325+(E325*F325)</f>
        <v>3251.6</v>
      </c>
      <c r="H325" s="125" t="s">
        <v>9</v>
      </c>
      <c r="I325" s="196">
        <v>0</v>
      </c>
      <c r="J325" s="195">
        <f t="shared" ref="J325:J326" si="330">I325*G325</f>
        <v>0</v>
      </c>
      <c r="K325" s="196">
        <f t="shared" si="310"/>
        <v>121.60000000000001</v>
      </c>
      <c r="L325" s="191"/>
      <c r="M325" s="191">
        <f t="shared" ref="M325:M326" si="331">L325*G325</f>
        <v>0</v>
      </c>
      <c r="N325" s="195">
        <f t="shared" si="312"/>
        <v>0</v>
      </c>
      <c r="O325" s="253">
        <f t="shared" si="313"/>
        <v>0</v>
      </c>
      <c r="P325" s="51"/>
    </row>
    <row r="326" spans="1:19" x14ac:dyDescent="0.3">
      <c r="A326" s="22">
        <v>8</v>
      </c>
      <c r="B326" s="83" t="s">
        <v>234</v>
      </c>
      <c r="C326" s="9"/>
      <c r="D326" s="4" t="s">
        <v>229</v>
      </c>
      <c r="E326" s="78">
        <v>27</v>
      </c>
      <c r="F326" s="167">
        <v>0</v>
      </c>
      <c r="G326" s="168">
        <f t="shared" si="329"/>
        <v>27</v>
      </c>
      <c r="H326" s="125" t="s">
        <v>9</v>
      </c>
      <c r="I326" s="196">
        <v>0</v>
      </c>
      <c r="J326" s="195">
        <f t="shared" si="330"/>
        <v>0</v>
      </c>
      <c r="K326" s="196">
        <f t="shared" si="310"/>
        <v>121.60000000000001</v>
      </c>
      <c r="L326" s="191"/>
      <c r="M326" s="191">
        <f t="shared" si="331"/>
        <v>0</v>
      </c>
      <c r="N326" s="195">
        <f t="shared" si="312"/>
        <v>0</v>
      </c>
      <c r="O326" s="253">
        <f t="shared" si="313"/>
        <v>0</v>
      </c>
      <c r="P326" s="51"/>
    </row>
    <row r="327" spans="1:19" x14ac:dyDescent="0.3">
      <c r="A327" s="22">
        <v>9</v>
      </c>
      <c r="B327" s="83" t="s">
        <v>234</v>
      </c>
      <c r="C327" s="9"/>
      <c r="D327" s="18" t="s">
        <v>158</v>
      </c>
      <c r="E327" s="42">
        <v>14</v>
      </c>
      <c r="F327" s="167">
        <v>0</v>
      </c>
      <c r="G327" s="168">
        <f>E327+(E327*F327)</f>
        <v>14</v>
      </c>
      <c r="H327" s="125" t="s">
        <v>11</v>
      </c>
      <c r="I327" s="196">
        <v>0</v>
      </c>
      <c r="J327" s="195">
        <f>I327*G327</f>
        <v>0</v>
      </c>
      <c r="K327" s="196">
        <f>$K$4</f>
        <v>121.60000000000001</v>
      </c>
      <c r="L327" s="191"/>
      <c r="M327" s="191">
        <f t="shared" ref="M327:M328" si="332">L327*G327</f>
        <v>0</v>
      </c>
      <c r="N327" s="195">
        <f t="shared" si="312"/>
        <v>0</v>
      </c>
      <c r="O327" s="253">
        <f t="shared" si="313"/>
        <v>0</v>
      </c>
      <c r="P327" s="51"/>
    </row>
    <row r="328" spans="1:19" s="21" customFormat="1" x14ac:dyDescent="0.3">
      <c r="A328" s="22">
        <v>10</v>
      </c>
      <c r="B328" s="83" t="s">
        <v>234</v>
      </c>
      <c r="C328" s="8"/>
      <c r="D328" s="18" t="s">
        <v>159</v>
      </c>
      <c r="E328" s="42">
        <v>2</v>
      </c>
      <c r="F328" s="167">
        <v>0</v>
      </c>
      <c r="G328" s="168">
        <f t="shared" ref="G328" si="333">E328+(E328*F328)</f>
        <v>2</v>
      </c>
      <c r="H328" s="125" t="s">
        <v>11</v>
      </c>
      <c r="I328" s="196">
        <v>0</v>
      </c>
      <c r="J328" s="195">
        <f t="shared" ref="J328" si="334">I328*G328</f>
        <v>0</v>
      </c>
      <c r="K328" s="196">
        <f>$K$4</f>
        <v>121.60000000000001</v>
      </c>
      <c r="L328" s="191"/>
      <c r="M328" s="191">
        <f t="shared" si="332"/>
        <v>0</v>
      </c>
      <c r="N328" s="195">
        <f t="shared" si="312"/>
        <v>0</v>
      </c>
      <c r="O328" s="253">
        <f t="shared" si="313"/>
        <v>0</v>
      </c>
      <c r="P328" s="51"/>
    </row>
    <row r="329" spans="1:19" ht="15" thickBot="1" x14ac:dyDescent="0.35">
      <c r="A329" s="24"/>
      <c r="B329" s="27"/>
      <c r="C329" s="27"/>
      <c r="D329" s="7"/>
      <c r="E329" s="44"/>
      <c r="F329" s="175"/>
      <c r="G329" s="176"/>
      <c r="H329" s="177"/>
      <c r="I329" s="221"/>
      <c r="J329" s="218"/>
      <c r="K329" s="189"/>
      <c r="L329" s="191"/>
      <c r="M329" s="197"/>
      <c r="N329" s="189"/>
      <c r="O329" s="205"/>
      <c r="P329" s="51"/>
    </row>
    <row r="330" spans="1:19" ht="20.100000000000001" customHeight="1" thickBot="1" x14ac:dyDescent="0.35">
      <c r="A330" s="289" t="s">
        <v>17</v>
      </c>
      <c r="B330" s="290"/>
      <c r="C330" s="290"/>
      <c r="D330" s="291" t="s">
        <v>17</v>
      </c>
      <c r="E330" s="45"/>
      <c r="F330" s="167"/>
      <c r="G330" s="168"/>
      <c r="H330" s="169"/>
      <c r="I330" s="221"/>
      <c r="J330" s="218"/>
      <c r="K330" s="189"/>
      <c r="L330" s="191"/>
      <c r="M330" s="197"/>
      <c r="N330" s="189"/>
      <c r="O330" s="205"/>
      <c r="P330" s="51"/>
    </row>
    <row r="331" spans="1:19" x14ac:dyDescent="0.3">
      <c r="A331" s="22">
        <v>1</v>
      </c>
      <c r="B331" s="83" t="s">
        <v>234</v>
      </c>
      <c r="C331" s="9"/>
      <c r="D331" s="4" t="s">
        <v>160</v>
      </c>
      <c r="E331" s="78">
        <v>18</v>
      </c>
      <c r="F331" s="167">
        <v>0</v>
      </c>
      <c r="G331" s="168">
        <f t="shared" ref="G331:G333" si="335">E331+(E331*F331)</f>
        <v>18</v>
      </c>
      <c r="H331" s="125" t="s">
        <v>11</v>
      </c>
      <c r="I331" s="231"/>
      <c r="J331" s="195">
        <f t="shared" ref="J331:J332" si="336">I331*G331</f>
        <v>0</v>
      </c>
      <c r="K331" s="196">
        <f t="shared" ref="K331:K344" si="337">$K$4</f>
        <v>121.60000000000001</v>
      </c>
      <c r="L331" s="191"/>
      <c r="M331" s="191">
        <f t="shared" ref="M331:M332" si="338">L331*G331</f>
        <v>0</v>
      </c>
      <c r="N331" s="189">
        <f t="shared" ref="N331:N332" si="339">K331*M331</f>
        <v>0</v>
      </c>
      <c r="O331" s="205">
        <f t="shared" ref="O331:O332" si="340">J331+N331</f>
        <v>0</v>
      </c>
      <c r="P331" s="51"/>
    </row>
    <row r="332" spans="1:19" x14ac:dyDescent="0.3">
      <c r="A332" s="22">
        <v>2</v>
      </c>
      <c r="B332" s="83" t="s">
        <v>234</v>
      </c>
      <c r="C332" s="9"/>
      <c r="D332" s="4" t="s">
        <v>205</v>
      </c>
      <c r="E332" s="78">
        <v>3</v>
      </c>
      <c r="F332" s="167">
        <v>0</v>
      </c>
      <c r="G332" s="168">
        <f t="shared" si="335"/>
        <v>3</v>
      </c>
      <c r="H332" s="125" t="s">
        <v>11</v>
      </c>
      <c r="I332" s="231"/>
      <c r="J332" s="195">
        <f t="shared" si="336"/>
        <v>0</v>
      </c>
      <c r="K332" s="196">
        <f t="shared" si="337"/>
        <v>121.60000000000001</v>
      </c>
      <c r="L332" s="191"/>
      <c r="M332" s="191">
        <f t="shared" si="338"/>
        <v>0</v>
      </c>
      <c r="N332" s="189">
        <f t="shared" si="339"/>
        <v>0</v>
      </c>
      <c r="O332" s="205">
        <f t="shared" si="340"/>
        <v>0</v>
      </c>
      <c r="P332" s="51"/>
    </row>
    <row r="333" spans="1:19" x14ac:dyDescent="0.3">
      <c r="A333" s="22">
        <v>3</v>
      </c>
      <c r="B333" s="83" t="s">
        <v>234</v>
      </c>
      <c r="C333" s="8"/>
      <c r="D333" s="4" t="s">
        <v>161</v>
      </c>
      <c r="E333" s="78">
        <v>19</v>
      </c>
      <c r="F333" s="167">
        <v>0</v>
      </c>
      <c r="G333" s="168">
        <f t="shared" si="335"/>
        <v>19</v>
      </c>
      <c r="H333" s="125" t="s">
        <v>11</v>
      </c>
      <c r="I333" s="231"/>
      <c r="J333" s="195">
        <f>I333*G333</f>
        <v>0</v>
      </c>
      <c r="K333" s="196">
        <f t="shared" si="337"/>
        <v>121.60000000000001</v>
      </c>
      <c r="L333" s="191"/>
      <c r="M333" s="191">
        <f>L333*G333</f>
        <v>0</v>
      </c>
      <c r="N333" s="189">
        <f>K333*M333</f>
        <v>0</v>
      </c>
      <c r="O333" s="205">
        <f>J333+N333</f>
        <v>0</v>
      </c>
      <c r="P333" s="51"/>
    </row>
    <row r="334" spans="1:19" x14ac:dyDescent="0.3">
      <c r="A334" s="22">
        <v>4</v>
      </c>
      <c r="B334" s="83" t="s">
        <v>234</v>
      </c>
      <c r="C334" s="185"/>
      <c r="D334" s="178" t="s">
        <v>162</v>
      </c>
      <c r="E334" s="78">
        <v>6</v>
      </c>
      <c r="F334" s="167">
        <v>0</v>
      </c>
      <c r="G334" s="168">
        <f>E334+(E334*F334)</f>
        <v>6</v>
      </c>
      <c r="H334" s="125" t="s">
        <v>11</v>
      </c>
      <c r="I334" s="231"/>
      <c r="J334" s="195">
        <f>I334*G334</f>
        <v>0</v>
      </c>
      <c r="K334" s="196">
        <f t="shared" si="337"/>
        <v>121.60000000000001</v>
      </c>
      <c r="L334" s="191"/>
      <c r="M334" s="191">
        <f>L334*G334</f>
        <v>0</v>
      </c>
      <c r="N334" s="189">
        <f>K334*M334</f>
        <v>0</v>
      </c>
      <c r="O334" s="205">
        <f>J334+N334</f>
        <v>0</v>
      </c>
      <c r="P334" s="51"/>
    </row>
    <row r="335" spans="1:19" s="21" customFormat="1" x14ac:dyDescent="0.3">
      <c r="A335" s="22">
        <v>5</v>
      </c>
      <c r="B335" s="83" t="s">
        <v>234</v>
      </c>
      <c r="C335" s="9"/>
      <c r="D335" s="18" t="s">
        <v>163</v>
      </c>
      <c r="E335" s="42">
        <v>4</v>
      </c>
      <c r="F335" s="184">
        <v>0</v>
      </c>
      <c r="G335" s="168">
        <f t="shared" ref="G335" si="341">E335+(E335*F335)</f>
        <v>4</v>
      </c>
      <c r="H335" s="125" t="s">
        <v>11</v>
      </c>
      <c r="I335" s="231"/>
      <c r="J335" s="195">
        <f>I335*G335</f>
        <v>0</v>
      </c>
      <c r="K335" s="196">
        <f t="shared" si="337"/>
        <v>121.60000000000001</v>
      </c>
      <c r="L335" s="191"/>
      <c r="M335" s="191">
        <f>L335*G335</f>
        <v>0</v>
      </c>
      <c r="N335" s="189">
        <f>K335*M335</f>
        <v>0</v>
      </c>
      <c r="O335" s="205">
        <f>J335+N335</f>
        <v>0</v>
      </c>
      <c r="P335" s="51"/>
      <c r="Q335" s="11"/>
      <c r="S335" s="11"/>
    </row>
    <row r="336" spans="1:19" x14ac:dyDescent="0.3">
      <c r="A336" s="22">
        <v>6</v>
      </c>
      <c r="B336" s="83" t="s">
        <v>234</v>
      </c>
      <c r="C336" s="9"/>
      <c r="D336" s="4" t="s">
        <v>164</v>
      </c>
      <c r="E336" s="78">
        <v>1</v>
      </c>
      <c r="F336" s="167">
        <v>0</v>
      </c>
      <c r="G336" s="168">
        <f t="shared" ref="G336:G337" si="342">E336+(E336*F336)</f>
        <v>1</v>
      </c>
      <c r="H336" s="125" t="s">
        <v>11</v>
      </c>
      <c r="I336" s="231"/>
      <c r="J336" s="195">
        <f t="shared" ref="J336" si="343">I336*G336</f>
        <v>0</v>
      </c>
      <c r="K336" s="196">
        <f t="shared" si="337"/>
        <v>121.60000000000001</v>
      </c>
      <c r="L336" s="191"/>
      <c r="M336" s="191">
        <f t="shared" ref="M336" si="344">L336*G336</f>
        <v>0</v>
      </c>
      <c r="N336" s="189">
        <f t="shared" ref="N336:N343" si="345">K336*M336</f>
        <v>0</v>
      </c>
      <c r="O336" s="205">
        <f t="shared" ref="O336" si="346">J336+N336</f>
        <v>0</v>
      </c>
      <c r="P336" s="51"/>
    </row>
    <row r="337" spans="1:19" x14ac:dyDescent="0.3">
      <c r="A337" s="22">
        <v>7</v>
      </c>
      <c r="B337" s="83" t="s">
        <v>234</v>
      </c>
      <c r="C337" s="8"/>
      <c r="D337" s="4" t="s">
        <v>165</v>
      </c>
      <c r="E337" s="78">
        <v>1</v>
      </c>
      <c r="F337" s="167">
        <v>0</v>
      </c>
      <c r="G337" s="168">
        <f t="shared" si="342"/>
        <v>1</v>
      </c>
      <c r="H337" s="125" t="s">
        <v>11</v>
      </c>
      <c r="I337" s="231"/>
      <c r="J337" s="195">
        <f>I337*G337</f>
        <v>0</v>
      </c>
      <c r="K337" s="196">
        <f t="shared" si="337"/>
        <v>121.60000000000001</v>
      </c>
      <c r="L337" s="191"/>
      <c r="M337" s="191">
        <f>L337*G337</f>
        <v>0</v>
      </c>
      <c r="N337" s="189">
        <f>K337*M337</f>
        <v>0</v>
      </c>
      <c r="O337" s="205">
        <f>J337+N337</f>
        <v>0</v>
      </c>
      <c r="P337" s="51"/>
    </row>
    <row r="338" spans="1:19" x14ac:dyDescent="0.3">
      <c r="A338" s="22">
        <v>8</v>
      </c>
      <c r="B338" s="83" t="s">
        <v>234</v>
      </c>
      <c r="C338" s="185"/>
      <c r="D338" s="178" t="s">
        <v>216</v>
      </c>
      <c r="E338" s="78">
        <v>58</v>
      </c>
      <c r="F338" s="167">
        <v>0</v>
      </c>
      <c r="G338" s="168">
        <f>E338+(E338*F338)</f>
        <v>58</v>
      </c>
      <c r="H338" s="125" t="s">
        <v>11</v>
      </c>
      <c r="I338" s="231"/>
      <c r="J338" s="195">
        <f>I338*G338</f>
        <v>0</v>
      </c>
      <c r="K338" s="196">
        <f t="shared" si="337"/>
        <v>121.60000000000001</v>
      </c>
      <c r="L338" s="191"/>
      <c r="M338" s="191">
        <f>L338*G338</f>
        <v>0</v>
      </c>
      <c r="N338" s="189">
        <f>K338*M338</f>
        <v>0</v>
      </c>
      <c r="O338" s="205">
        <f>J338+N338</f>
        <v>0</v>
      </c>
      <c r="P338" s="51"/>
    </row>
    <row r="339" spans="1:19" s="21" customFormat="1" x14ac:dyDescent="0.3">
      <c r="A339" s="22">
        <v>9</v>
      </c>
      <c r="B339" s="83" t="s">
        <v>234</v>
      </c>
      <c r="C339" s="9"/>
      <c r="D339" s="18" t="s">
        <v>217</v>
      </c>
      <c r="E339" s="42">
        <v>9</v>
      </c>
      <c r="F339" s="184">
        <v>0</v>
      </c>
      <c r="G339" s="168">
        <f t="shared" ref="G339:G343" si="347">E339+(E339*F339)</f>
        <v>9</v>
      </c>
      <c r="H339" s="125" t="s">
        <v>11</v>
      </c>
      <c r="I339" s="231"/>
      <c r="J339" s="195">
        <f>I339*G339</f>
        <v>0</v>
      </c>
      <c r="K339" s="196">
        <f t="shared" si="337"/>
        <v>121.60000000000001</v>
      </c>
      <c r="L339" s="191"/>
      <c r="M339" s="191">
        <f>L339*G339</f>
        <v>0</v>
      </c>
      <c r="N339" s="189">
        <f>K339*M339</f>
        <v>0</v>
      </c>
      <c r="O339" s="205">
        <f>J339+N339</f>
        <v>0</v>
      </c>
      <c r="P339" s="51"/>
      <c r="Q339" s="11"/>
      <c r="S339" s="11"/>
    </row>
    <row r="340" spans="1:19" x14ac:dyDescent="0.3">
      <c r="A340" s="22">
        <v>10</v>
      </c>
      <c r="B340" s="83" t="s">
        <v>234</v>
      </c>
      <c r="C340" s="9"/>
      <c r="D340" s="4" t="s">
        <v>206</v>
      </c>
      <c r="E340" s="78">
        <v>6</v>
      </c>
      <c r="F340" s="167">
        <v>0</v>
      </c>
      <c r="G340" s="168">
        <f t="shared" ref="G340:G341" si="348">E340+(E340*F340)</f>
        <v>6</v>
      </c>
      <c r="H340" s="125" t="s">
        <v>11</v>
      </c>
      <c r="I340" s="231"/>
      <c r="J340" s="195">
        <f t="shared" ref="J340:J341" si="349">I340*G340</f>
        <v>0</v>
      </c>
      <c r="K340" s="196">
        <f t="shared" si="337"/>
        <v>121.60000000000001</v>
      </c>
      <c r="L340" s="191"/>
      <c r="M340" s="191">
        <f t="shared" ref="M340:M341" si="350">L340*G340</f>
        <v>0</v>
      </c>
      <c r="N340" s="189">
        <f t="shared" ref="N340:N341" si="351">K340*M340</f>
        <v>0</v>
      </c>
      <c r="O340" s="205">
        <f t="shared" ref="O340:O341" si="352">J340+N340</f>
        <v>0</v>
      </c>
      <c r="P340" s="51"/>
    </row>
    <row r="341" spans="1:19" ht="43.2" x14ac:dyDescent="0.3">
      <c r="A341" s="22">
        <v>11</v>
      </c>
      <c r="B341" s="83" t="s">
        <v>234</v>
      </c>
      <c r="C341" s="9"/>
      <c r="D341" s="4" t="s">
        <v>226</v>
      </c>
      <c r="E341" s="78">
        <v>70</v>
      </c>
      <c r="F341" s="167">
        <v>0</v>
      </c>
      <c r="G341" s="168">
        <f t="shared" si="348"/>
        <v>70</v>
      </c>
      <c r="H341" s="125" t="s">
        <v>11</v>
      </c>
      <c r="I341" s="231"/>
      <c r="J341" s="195">
        <f t="shared" si="349"/>
        <v>0</v>
      </c>
      <c r="K341" s="196">
        <f t="shared" si="337"/>
        <v>121.60000000000001</v>
      </c>
      <c r="L341" s="191"/>
      <c r="M341" s="191">
        <f t="shared" si="350"/>
        <v>0</v>
      </c>
      <c r="N341" s="189">
        <f t="shared" si="351"/>
        <v>0</v>
      </c>
      <c r="O341" s="205">
        <f t="shared" si="352"/>
        <v>0</v>
      </c>
      <c r="P341" s="51"/>
    </row>
    <row r="342" spans="1:19" x14ac:dyDescent="0.3">
      <c r="A342" s="22">
        <v>12</v>
      </c>
      <c r="B342" s="83" t="s">
        <v>234</v>
      </c>
      <c r="C342" s="9"/>
      <c r="D342" s="4" t="s">
        <v>247</v>
      </c>
      <c r="E342" s="78">
        <v>1</v>
      </c>
      <c r="F342" s="167">
        <v>0</v>
      </c>
      <c r="G342" s="168">
        <f t="shared" ref="G342" si="353">E342+(E342*F342)</f>
        <v>1</v>
      </c>
      <c r="H342" s="125" t="s">
        <v>11</v>
      </c>
      <c r="I342" s="231"/>
      <c r="J342" s="195">
        <f t="shared" ref="J342" si="354">I342*G342</f>
        <v>0</v>
      </c>
      <c r="K342" s="196">
        <f t="shared" si="337"/>
        <v>121.60000000000001</v>
      </c>
      <c r="L342" s="191"/>
      <c r="M342" s="191">
        <f t="shared" ref="M342" si="355">L342*G342</f>
        <v>0</v>
      </c>
      <c r="N342" s="189">
        <f t="shared" ref="N342" si="356">K342*M342</f>
        <v>0</v>
      </c>
      <c r="O342" s="205">
        <f t="shared" ref="O342" si="357">J342+N342</f>
        <v>0</v>
      </c>
      <c r="P342" s="51"/>
    </row>
    <row r="343" spans="1:19" x14ac:dyDescent="0.3">
      <c r="A343" s="22">
        <v>13</v>
      </c>
      <c r="B343" s="83" t="s">
        <v>234</v>
      </c>
      <c r="C343" s="9"/>
      <c r="D343" s="4" t="s">
        <v>215</v>
      </c>
      <c r="E343" s="78">
        <f>E331+E332+E333+E334+E335+E338+E339+E340</f>
        <v>123</v>
      </c>
      <c r="F343" s="167">
        <v>0</v>
      </c>
      <c r="G343" s="168">
        <f t="shared" si="347"/>
        <v>123</v>
      </c>
      <c r="H343" s="125" t="s">
        <v>11</v>
      </c>
      <c r="I343" s="196">
        <v>0</v>
      </c>
      <c r="J343" s="195">
        <f t="shared" ref="J343" si="358">I343*G343</f>
        <v>0</v>
      </c>
      <c r="K343" s="196">
        <f t="shared" si="337"/>
        <v>121.60000000000001</v>
      </c>
      <c r="L343" s="191"/>
      <c r="M343" s="191">
        <f t="shared" ref="M343" si="359">L343*G343</f>
        <v>0</v>
      </c>
      <c r="N343" s="189">
        <f t="shared" si="345"/>
        <v>0</v>
      </c>
      <c r="O343" s="205">
        <f t="shared" ref="O343" si="360">J343+N343</f>
        <v>0</v>
      </c>
      <c r="P343" s="51"/>
    </row>
    <row r="344" spans="1:19" x14ac:dyDescent="0.3">
      <c r="A344" s="22">
        <v>14</v>
      </c>
      <c r="B344" s="83" t="s">
        <v>234</v>
      </c>
      <c r="C344" s="9"/>
      <c r="D344" s="4" t="s">
        <v>225</v>
      </c>
      <c r="E344" s="78">
        <v>19</v>
      </c>
      <c r="F344" s="167">
        <v>0</v>
      </c>
      <c r="G344" s="168">
        <f>E344+(E344*F344)</f>
        <v>19</v>
      </c>
      <c r="H344" s="125" t="s">
        <v>11</v>
      </c>
      <c r="I344" s="196">
        <v>0</v>
      </c>
      <c r="J344" s="195">
        <f>I344*G344</f>
        <v>0</v>
      </c>
      <c r="K344" s="196">
        <f t="shared" si="337"/>
        <v>121.60000000000001</v>
      </c>
      <c r="L344" s="191"/>
      <c r="M344" s="191">
        <f>L344*G344</f>
        <v>0</v>
      </c>
      <c r="N344" s="189">
        <f>K344*M344</f>
        <v>0</v>
      </c>
      <c r="O344" s="205">
        <f>J344+N344</f>
        <v>0</v>
      </c>
      <c r="P344" s="51"/>
    </row>
    <row r="345" spans="1:19" s="21" customFormat="1" ht="15" thickBot="1" x14ac:dyDescent="0.35">
      <c r="A345" s="17"/>
      <c r="B345" s="33"/>
      <c r="C345" s="33"/>
      <c r="D345" s="39"/>
      <c r="E345" s="79"/>
      <c r="F345" s="38"/>
      <c r="G345" s="133"/>
      <c r="H345" s="37"/>
      <c r="I345" s="223"/>
      <c r="J345" s="224"/>
      <c r="K345" s="223"/>
      <c r="L345" s="191"/>
      <c r="M345" s="264"/>
      <c r="N345" s="195"/>
      <c r="O345" s="249"/>
      <c r="P345" s="41"/>
      <c r="Q345" s="11"/>
      <c r="S345" s="11"/>
    </row>
    <row r="346" spans="1:19" s="55" customFormat="1" ht="16.2" thickBot="1" x14ac:dyDescent="0.35">
      <c r="A346" s="34"/>
      <c r="B346" s="35"/>
      <c r="C346" s="35"/>
      <c r="D346" s="53"/>
      <c r="E346" s="80"/>
      <c r="F346" s="36"/>
      <c r="G346" s="292" t="s">
        <v>36</v>
      </c>
      <c r="H346" s="293"/>
      <c r="I346" s="228">
        <f>SUM(J287:J345)</f>
        <v>0</v>
      </c>
      <c r="J346" s="287" t="s">
        <v>37</v>
      </c>
      <c r="K346" s="288"/>
      <c r="L346" s="191"/>
      <c r="M346" s="268"/>
      <c r="N346" s="241"/>
      <c r="O346" s="250"/>
      <c r="P346" s="54">
        <f>SUM(O287:O345)</f>
        <v>0</v>
      </c>
    </row>
    <row r="347" spans="1:19" ht="15" thickBot="1" x14ac:dyDescent="0.35">
      <c r="A347" s="56"/>
      <c r="B347" s="57"/>
      <c r="C347" s="58"/>
      <c r="D347" s="6"/>
      <c r="E347" s="81"/>
      <c r="F347" s="14"/>
      <c r="G347" s="133"/>
      <c r="H347" s="15"/>
      <c r="I347" s="213"/>
      <c r="J347" s="216"/>
      <c r="K347" s="216"/>
      <c r="L347" s="191"/>
      <c r="M347" s="267"/>
      <c r="N347" s="216"/>
      <c r="O347" s="247"/>
      <c r="P347" s="41"/>
    </row>
    <row r="348" spans="1:19" ht="30" customHeight="1" thickBot="1" x14ac:dyDescent="0.35">
      <c r="A348" s="334" t="s">
        <v>166</v>
      </c>
      <c r="B348" s="336"/>
      <c r="C348" s="336"/>
      <c r="D348" s="336"/>
      <c r="E348" s="336"/>
      <c r="F348" s="336"/>
      <c r="G348" s="336"/>
      <c r="H348" s="335"/>
      <c r="I348" s="229"/>
      <c r="J348" s="216"/>
      <c r="K348" s="216"/>
      <c r="L348" s="191"/>
      <c r="M348" s="263"/>
      <c r="N348" s="216"/>
      <c r="O348" s="247"/>
      <c r="P348" s="41"/>
    </row>
    <row r="349" spans="1:19" ht="20.100000000000001" customHeight="1" thickBot="1" x14ac:dyDescent="0.35">
      <c r="A349" s="289" t="s">
        <v>10</v>
      </c>
      <c r="B349" s="290"/>
      <c r="C349" s="290"/>
      <c r="D349" s="291"/>
      <c r="E349" s="45"/>
      <c r="F349" s="1"/>
      <c r="G349" s="47"/>
      <c r="H349" s="2"/>
      <c r="I349" s="213"/>
      <c r="J349" s="214"/>
      <c r="K349" s="216"/>
      <c r="L349" s="191"/>
      <c r="M349" s="263"/>
      <c r="N349" s="216"/>
      <c r="O349" s="247"/>
      <c r="P349" s="51"/>
    </row>
    <row r="350" spans="1:19" x14ac:dyDescent="0.3">
      <c r="A350" s="22">
        <v>1</v>
      </c>
      <c r="B350" s="83" t="s">
        <v>234</v>
      </c>
      <c r="C350" s="9"/>
      <c r="D350" s="18" t="s">
        <v>167</v>
      </c>
      <c r="E350" s="42">
        <v>1142</v>
      </c>
      <c r="F350" s="167">
        <v>0.1</v>
      </c>
      <c r="G350" s="168">
        <f>E350+(E350*F350)</f>
        <v>1256.2</v>
      </c>
      <c r="H350" s="125" t="s">
        <v>9</v>
      </c>
      <c r="I350" s="196">
        <v>0</v>
      </c>
      <c r="J350" s="190">
        <f t="shared" ref="J350" si="361">I350*G350</f>
        <v>0</v>
      </c>
      <c r="K350" s="190">
        <f t="shared" ref="K350" si="362">$K$4</f>
        <v>121.60000000000001</v>
      </c>
      <c r="L350" s="191"/>
      <c r="M350" s="191">
        <f t="shared" ref="M350" si="363">L350*G350</f>
        <v>0</v>
      </c>
      <c r="N350" s="195">
        <f t="shared" ref="N350" si="364">M350*K350</f>
        <v>0</v>
      </c>
      <c r="O350" s="253">
        <f t="shared" ref="O350" si="365">N350+J350</f>
        <v>0</v>
      </c>
      <c r="P350" s="51"/>
    </row>
    <row r="351" spans="1:19" ht="15" thickBot="1" x14ac:dyDescent="0.35">
      <c r="A351" s="24"/>
      <c r="B351" s="27"/>
      <c r="C351" s="27"/>
      <c r="D351" s="7"/>
      <c r="E351" s="44"/>
      <c r="F351" s="175"/>
      <c r="G351" s="176"/>
      <c r="H351" s="177"/>
      <c r="I351" s="221"/>
      <c r="J351" s="218"/>
      <c r="K351" s="189"/>
      <c r="L351" s="191"/>
      <c r="M351" s="197"/>
      <c r="N351" s="189"/>
      <c r="O351" s="205"/>
      <c r="P351" s="51"/>
    </row>
    <row r="352" spans="1:19" ht="20.100000000000001" customHeight="1" thickBot="1" x14ac:dyDescent="0.35">
      <c r="A352" s="289" t="s">
        <v>17</v>
      </c>
      <c r="B352" s="290"/>
      <c r="C352" s="290"/>
      <c r="D352" s="291" t="s">
        <v>17</v>
      </c>
      <c r="E352" s="45"/>
      <c r="F352" s="167"/>
      <c r="G352" s="168"/>
      <c r="H352" s="169"/>
      <c r="I352" s="221"/>
      <c r="J352" s="218"/>
      <c r="K352" s="189"/>
      <c r="L352" s="191"/>
      <c r="M352" s="197"/>
      <c r="N352" s="189"/>
      <c r="O352" s="205"/>
      <c r="P352" s="51"/>
    </row>
    <row r="353" spans="1:19" ht="43.2" x14ac:dyDescent="0.3">
      <c r="A353" s="22">
        <v>1</v>
      </c>
      <c r="B353" s="83" t="s">
        <v>234</v>
      </c>
      <c r="C353" s="9"/>
      <c r="D353" s="4" t="s">
        <v>168</v>
      </c>
      <c r="E353" s="78">
        <v>1</v>
      </c>
      <c r="F353" s="167">
        <v>0</v>
      </c>
      <c r="G353" s="168">
        <f t="shared" ref="G353:G362" si="366">E353+(E353*F353)</f>
        <v>1</v>
      </c>
      <c r="H353" s="125" t="s">
        <v>11</v>
      </c>
      <c r="I353" s="230"/>
      <c r="J353" s="195">
        <f t="shared" ref="J353:J362" si="367">I353*G353</f>
        <v>0</v>
      </c>
      <c r="K353" s="196">
        <f t="shared" ref="K353:K362" si="368">$K$4</f>
        <v>121.60000000000001</v>
      </c>
      <c r="L353" s="191"/>
      <c r="M353" s="191">
        <f t="shared" ref="M353:M362" si="369">L353*G353</f>
        <v>0</v>
      </c>
      <c r="N353" s="189">
        <f t="shared" ref="N353:N362" si="370">K353*M353</f>
        <v>0</v>
      </c>
      <c r="O353" s="205">
        <f t="shared" ref="O353:O362" si="371">J353+N353</f>
        <v>0</v>
      </c>
      <c r="P353" s="51"/>
    </row>
    <row r="354" spans="1:19" x14ac:dyDescent="0.3">
      <c r="A354" s="22">
        <v>2</v>
      </c>
      <c r="B354" s="83" t="s">
        <v>234</v>
      </c>
      <c r="C354" s="9"/>
      <c r="D354" s="4" t="s">
        <v>207</v>
      </c>
      <c r="E354" s="78">
        <v>1</v>
      </c>
      <c r="F354" s="167">
        <v>0</v>
      </c>
      <c r="G354" s="168">
        <f t="shared" ref="G354:G356" si="372">E354+(E354*F354)</f>
        <v>1</v>
      </c>
      <c r="H354" s="125" t="s">
        <v>11</v>
      </c>
      <c r="I354" s="230"/>
      <c r="J354" s="195">
        <f t="shared" ref="J354:J355" si="373">I354*G354</f>
        <v>0</v>
      </c>
      <c r="K354" s="196">
        <f t="shared" si="368"/>
        <v>121.60000000000001</v>
      </c>
      <c r="L354" s="191"/>
      <c r="M354" s="191">
        <f t="shared" ref="M354:M355" si="374">L354*G354</f>
        <v>0</v>
      </c>
      <c r="N354" s="189">
        <f t="shared" ref="N354:N355" si="375">K354*M354</f>
        <v>0</v>
      </c>
      <c r="O354" s="205">
        <f t="shared" ref="O354:O355" si="376">J354+N354</f>
        <v>0</v>
      </c>
      <c r="P354" s="51"/>
    </row>
    <row r="355" spans="1:19" ht="28.8" x14ac:dyDescent="0.3">
      <c r="A355" s="22">
        <v>3</v>
      </c>
      <c r="B355" s="83" t="s">
        <v>234</v>
      </c>
      <c r="C355" s="9"/>
      <c r="D355" s="4" t="s">
        <v>169</v>
      </c>
      <c r="E355" s="78">
        <v>1</v>
      </c>
      <c r="F355" s="167">
        <v>0</v>
      </c>
      <c r="G355" s="168">
        <f t="shared" si="372"/>
        <v>1</v>
      </c>
      <c r="H355" s="125" t="s">
        <v>11</v>
      </c>
      <c r="I355" s="230"/>
      <c r="J355" s="195">
        <f t="shared" si="373"/>
        <v>0</v>
      </c>
      <c r="K355" s="196">
        <f t="shared" si="368"/>
        <v>121.60000000000001</v>
      </c>
      <c r="L355" s="191"/>
      <c r="M355" s="191">
        <f t="shared" si="374"/>
        <v>0</v>
      </c>
      <c r="N355" s="189">
        <f t="shared" si="375"/>
        <v>0</v>
      </c>
      <c r="O355" s="205">
        <f t="shared" si="376"/>
        <v>0</v>
      </c>
      <c r="P355" s="51"/>
    </row>
    <row r="356" spans="1:19" ht="28.8" x14ac:dyDescent="0.3">
      <c r="A356" s="22">
        <v>4</v>
      </c>
      <c r="B356" s="83" t="s">
        <v>234</v>
      </c>
      <c r="C356" s="8"/>
      <c r="D356" s="4" t="s">
        <v>170</v>
      </c>
      <c r="E356" s="78">
        <v>1</v>
      </c>
      <c r="F356" s="167">
        <v>0</v>
      </c>
      <c r="G356" s="168">
        <f t="shared" si="372"/>
        <v>1</v>
      </c>
      <c r="H356" s="125" t="s">
        <v>11</v>
      </c>
      <c r="I356" s="230"/>
      <c r="J356" s="195">
        <f>I356*G356</f>
        <v>0</v>
      </c>
      <c r="K356" s="196">
        <f t="shared" si="368"/>
        <v>121.60000000000001</v>
      </c>
      <c r="L356" s="191"/>
      <c r="M356" s="191">
        <f>L356*G356</f>
        <v>0</v>
      </c>
      <c r="N356" s="189">
        <f>K356*M356</f>
        <v>0</v>
      </c>
      <c r="O356" s="205">
        <f>J356+N356</f>
        <v>0</v>
      </c>
      <c r="P356" s="51"/>
    </row>
    <row r="357" spans="1:19" ht="28.8" x14ac:dyDescent="0.3">
      <c r="A357" s="22">
        <v>5</v>
      </c>
      <c r="B357" s="83" t="s">
        <v>234</v>
      </c>
      <c r="C357" s="185"/>
      <c r="D357" s="178" t="s">
        <v>171</v>
      </c>
      <c r="E357" s="78">
        <v>1</v>
      </c>
      <c r="F357" s="167">
        <v>0</v>
      </c>
      <c r="G357" s="168">
        <f>E357+(E357*F357)</f>
        <v>1</v>
      </c>
      <c r="H357" s="125" t="s">
        <v>11</v>
      </c>
      <c r="I357" s="230"/>
      <c r="J357" s="195">
        <f>I357*G357</f>
        <v>0</v>
      </c>
      <c r="K357" s="196">
        <f t="shared" si="368"/>
        <v>121.60000000000001</v>
      </c>
      <c r="L357" s="191"/>
      <c r="M357" s="191">
        <f>L357*G357</f>
        <v>0</v>
      </c>
      <c r="N357" s="189">
        <f>K357*M357</f>
        <v>0</v>
      </c>
      <c r="O357" s="205">
        <f>J357+N357</f>
        <v>0</v>
      </c>
      <c r="P357" s="51"/>
    </row>
    <row r="358" spans="1:19" s="21" customFormat="1" x14ac:dyDescent="0.3">
      <c r="A358" s="22">
        <v>6</v>
      </c>
      <c r="B358" s="83" t="s">
        <v>234</v>
      </c>
      <c r="C358" s="9"/>
      <c r="D358" s="18" t="s">
        <v>172</v>
      </c>
      <c r="E358" s="42">
        <v>9</v>
      </c>
      <c r="F358" s="184">
        <v>0</v>
      </c>
      <c r="G358" s="168">
        <f t="shared" ref="G358:G359" si="377">E358+(E358*F358)</f>
        <v>9</v>
      </c>
      <c r="H358" s="125" t="s">
        <v>11</v>
      </c>
      <c r="I358" s="230"/>
      <c r="J358" s="195">
        <f>I358*G358</f>
        <v>0</v>
      </c>
      <c r="K358" s="196">
        <f t="shared" si="368"/>
        <v>121.60000000000001</v>
      </c>
      <c r="L358" s="191"/>
      <c r="M358" s="191">
        <f>L358*G358</f>
        <v>0</v>
      </c>
      <c r="N358" s="189">
        <f>K358*M358</f>
        <v>0</v>
      </c>
      <c r="O358" s="205">
        <f>J358+N358</f>
        <v>0</v>
      </c>
      <c r="P358" s="51"/>
      <c r="Q358" s="11"/>
      <c r="S358" s="11"/>
    </row>
    <row r="359" spans="1:19" x14ac:dyDescent="0.3">
      <c r="A359" s="22">
        <v>7</v>
      </c>
      <c r="B359" s="83" t="s">
        <v>234</v>
      </c>
      <c r="C359" s="9"/>
      <c r="D359" s="4" t="s">
        <v>173</v>
      </c>
      <c r="E359" s="78">
        <v>24</v>
      </c>
      <c r="F359" s="167">
        <v>0</v>
      </c>
      <c r="G359" s="168">
        <f t="shared" si="377"/>
        <v>24</v>
      </c>
      <c r="H359" s="125" t="s">
        <v>11</v>
      </c>
      <c r="I359" s="230"/>
      <c r="J359" s="195">
        <f t="shared" ref="J359" si="378">I359*G359</f>
        <v>0</v>
      </c>
      <c r="K359" s="196">
        <f t="shared" si="368"/>
        <v>121.60000000000001</v>
      </c>
      <c r="L359" s="191"/>
      <c r="M359" s="191">
        <f t="shared" ref="M359" si="379">L359*G359</f>
        <v>0</v>
      </c>
      <c r="N359" s="189">
        <f t="shared" ref="N359" si="380">K359*M359</f>
        <v>0</v>
      </c>
      <c r="O359" s="205">
        <f t="shared" ref="O359" si="381">J359+N359</f>
        <v>0</v>
      </c>
      <c r="P359" s="51"/>
    </row>
    <row r="360" spans="1:19" x14ac:dyDescent="0.3">
      <c r="A360" s="22">
        <v>8</v>
      </c>
      <c r="B360" s="83" t="s">
        <v>234</v>
      </c>
      <c r="C360" s="9"/>
      <c r="D360" s="4" t="s">
        <v>174</v>
      </c>
      <c r="E360" s="78">
        <v>9</v>
      </c>
      <c r="F360" s="167">
        <v>0</v>
      </c>
      <c r="G360" s="168">
        <f t="shared" si="366"/>
        <v>9</v>
      </c>
      <c r="H360" s="125" t="s">
        <v>11</v>
      </c>
      <c r="I360" s="230"/>
      <c r="J360" s="195">
        <f t="shared" si="367"/>
        <v>0</v>
      </c>
      <c r="K360" s="196">
        <f t="shared" si="368"/>
        <v>121.60000000000001</v>
      </c>
      <c r="L360" s="191"/>
      <c r="M360" s="191">
        <f t="shared" si="369"/>
        <v>0</v>
      </c>
      <c r="N360" s="189">
        <f t="shared" si="370"/>
        <v>0</v>
      </c>
      <c r="O360" s="205">
        <f t="shared" si="371"/>
        <v>0</v>
      </c>
      <c r="P360" s="51"/>
    </row>
    <row r="361" spans="1:19" ht="28.8" x14ac:dyDescent="0.3">
      <c r="A361" s="22">
        <v>9</v>
      </c>
      <c r="B361" s="83" t="s">
        <v>234</v>
      </c>
      <c r="C361" s="9"/>
      <c r="D361" s="4" t="s">
        <v>208</v>
      </c>
      <c r="E361" s="78">
        <v>8</v>
      </c>
      <c r="F361" s="167">
        <v>0</v>
      </c>
      <c r="G361" s="168">
        <f t="shared" ref="G361" si="382">E361+(E361*F361)</f>
        <v>8</v>
      </c>
      <c r="H361" s="125" t="s">
        <v>11</v>
      </c>
      <c r="I361" s="230"/>
      <c r="J361" s="195">
        <f t="shared" ref="J361" si="383">I361*G361</f>
        <v>0</v>
      </c>
      <c r="K361" s="196">
        <f t="shared" si="368"/>
        <v>121.60000000000001</v>
      </c>
      <c r="L361" s="191"/>
      <c r="M361" s="191">
        <f t="shared" ref="M361" si="384">L361*G361</f>
        <v>0</v>
      </c>
      <c r="N361" s="189">
        <f t="shared" ref="N361" si="385">K361*M361</f>
        <v>0</v>
      </c>
      <c r="O361" s="205">
        <f t="shared" ref="O361" si="386">J361+N361</f>
        <v>0</v>
      </c>
      <c r="P361" s="51"/>
    </row>
    <row r="362" spans="1:19" x14ac:dyDescent="0.3">
      <c r="A362" s="22">
        <v>10</v>
      </c>
      <c r="B362" s="83" t="s">
        <v>234</v>
      </c>
      <c r="C362" s="9"/>
      <c r="D362" s="4" t="s">
        <v>218</v>
      </c>
      <c r="E362" s="78">
        <f>E353+E355+E358+E359+E360+E361</f>
        <v>52</v>
      </c>
      <c r="F362" s="167">
        <v>0</v>
      </c>
      <c r="G362" s="168">
        <f t="shared" si="366"/>
        <v>52</v>
      </c>
      <c r="H362" s="125" t="s">
        <v>11</v>
      </c>
      <c r="I362" s="196">
        <v>0</v>
      </c>
      <c r="J362" s="195">
        <f t="shared" si="367"/>
        <v>0</v>
      </c>
      <c r="K362" s="196">
        <f t="shared" si="368"/>
        <v>121.60000000000001</v>
      </c>
      <c r="L362" s="191"/>
      <c r="M362" s="191">
        <f t="shared" si="369"/>
        <v>0</v>
      </c>
      <c r="N362" s="189">
        <f t="shared" si="370"/>
        <v>0</v>
      </c>
      <c r="O362" s="205">
        <f t="shared" si="371"/>
        <v>0</v>
      </c>
      <c r="P362" s="51"/>
    </row>
    <row r="363" spans="1:19" s="21" customFormat="1" ht="15" thickBot="1" x14ac:dyDescent="0.35">
      <c r="A363" s="17"/>
      <c r="B363" s="33"/>
      <c r="C363" s="33"/>
      <c r="D363" s="39"/>
      <c r="E363" s="79"/>
      <c r="F363" s="181"/>
      <c r="G363" s="182"/>
      <c r="H363" s="183"/>
      <c r="I363" s="223"/>
      <c r="J363" s="224"/>
      <c r="K363" s="223"/>
      <c r="L363" s="191"/>
      <c r="M363" s="264"/>
      <c r="N363" s="195"/>
      <c r="O363" s="251"/>
      <c r="P363" s="41"/>
      <c r="Q363" s="11"/>
      <c r="S363" s="11"/>
    </row>
    <row r="364" spans="1:19" s="21" customFormat="1" ht="30" customHeight="1" thickBot="1" x14ac:dyDescent="0.35">
      <c r="A364" s="17"/>
      <c r="B364" s="33"/>
      <c r="C364" s="46"/>
      <c r="D364" s="341" t="s">
        <v>330</v>
      </c>
      <c r="E364" s="342"/>
      <c r="F364" s="342"/>
      <c r="G364" s="342"/>
      <c r="H364" s="342"/>
      <c r="I364" s="342"/>
      <c r="J364" s="344"/>
      <c r="K364" s="225"/>
      <c r="L364" s="191"/>
      <c r="M364" s="264"/>
      <c r="N364" s="195"/>
      <c r="O364" s="247">
        <f>J364</f>
        <v>0</v>
      </c>
      <c r="P364" s="41"/>
      <c r="Q364" s="11"/>
      <c r="S364" s="11"/>
    </row>
    <row r="365" spans="1:19" s="21" customFormat="1" ht="15" thickBot="1" x14ac:dyDescent="0.35">
      <c r="A365" s="17"/>
      <c r="B365" s="33"/>
      <c r="C365" s="33"/>
      <c r="D365" s="39"/>
      <c r="E365" s="79"/>
      <c r="F365" s="181"/>
      <c r="G365" s="182"/>
      <c r="H365" s="183"/>
      <c r="I365" s="223"/>
      <c r="J365" s="224"/>
      <c r="K365" s="223"/>
      <c r="L365" s="191"/>
      <c r="M365" s="264"/>
      <c r="N365" s="195"/>
      <c r="O365" s="251"/>
      <c r="P365" s="41"/>
      <c r="Q365" s="11"/>
      <c r="S365" s="11"/>
    </row>
    <row r="366" spans="1:19" s="55" customFormat="1" ht="16.2" thickBot="1" x14ac:dyDescent="0.35">
      <c r="A366" s="34"/>
      <c r="B366" s="35"/>
      <c r="C366" s="35"/>
      <c r="D366" s="53"/>
      <c r="E366" s="80"/>
      <c r="F366" s="186"/>
      <c r="G366" s="326" t="s">
        <v>36</v>
      </c>
      <c r="H366" s="327"/>
      <c r="I366" s="232">
        <f>SUM(J349:J365)</f>
        <v>0</v>
      </c>
      <c r="J366" s="328" t="s">
        <v>37</v>
      </c>
      <c r="K366" s="329"/>
      <c r="L366" s="191"/>
      <c r="M366" s="269"/>
      <c r="N366" s="242"/>
      <c r="O366" s="254"/>
      <c r="P366" s="54">
        <f>SUM(O349:O365)</f>
        <v>0</v>
      </c>
    </row>
    <row r="367" spans="1:19" ht="15" thickBot="1" x14ac:dyDescent="0.35">
      <c r="A367" s="56"/>
      <c r="B367" s="57"/>
      <c r="C367" s="58"/>
      <c r="D367" s="6"/>
      <c r="E367" s="81"/>
      <c r="F367" s="14"/>
      <c r="G367" s="133"/>
      <c r="H367" s="15"/>
      <c r="I367" s="213"/>
      <c r="J367" s="216"/>
      <c r="K367" s="216"/>
      <c r="L367" s="191"/>
      <c r="M367" s="267"/>
      <c r="N367" s="216"/>
      <c r="O367" s="247"/>
      <c r="P367" s="41"/>
    </row>
    <row r="368" spans="1:19" ht="30" customHeight="1" thickBot="1" x14ac:dyDescent="0.35">
      <c r="A368" s="334" t="s">
        <v>94</v>
      </c>
      <c r="B368" s="336"/>
      <c r="C368" s="336"/>
      <c r="D368" s="336"/>
      <c r="E368" s="336"/>
      <c r="F368" s="336"/>
      <c r="G368" s="336"/>
      <c r="H368" s="335"/>
      <c r="I368" s="229"/>
      <c r="J368" s="216"/>
      <c r="K368" s="216"/>
      <c r="L368" s="191"/>
      <c r="M368" s="263"/>
      <c r="N368" s="216"/>
      <c r="O368" s="247"/>
      <c r="P368" s="41"/>
    </row>
    <row r="369" spans="1:19" ht="20.100000000000001" customHeight="1" thickBot="1" x14ac:dyDescent="0.35">
      <c r="A369" s="289" t="s">
        <v>95</v>
      </c>
      <c r="B369" s="290"/>
      <c r="C369" s="290"/>
      <c r="D369" s="291" t="s">
        <v>17</v>
      </c>
      <c r="E369" s="45"/>
      <c r="F369" s="1"/>
      <c r="G369" s="47"/>
      <c r="H369" s="2"/>
      <c r="I369" s="213"/>
      <c r="J369" s="214"/>
      <c r="K369" s="216"/>
      <c r="L369" s="191"/>
      <c r="M369" s="263"/>
      <c r="N369" s="216"/>
      <c r="O369" s="247"/>
      <c r="P369" s="51"/>
    </row>
    <row r="370" spans="1:19" ht="28.8" x14ac:dyDescent="0.3">
      <c r="A370" s="22">
        <v>1</v>
      </c>
      <c r="B370" s="83" t="s">
        <v>233</v>
      </c>
      <c r="C370" s="9"/>
      <c r="D370" s="4" t="s">
        <v>209</v>
      </c>
      <c r="E370" s="78">
        <v>11159.87</v>
      </c>
      <c r="F370" s="167">
        <v>0</v>
      </c>
      <c r="G370" s="168">
        <f t="shared" ref="G370:G373" si="387">E370+(E370*F370)</f>
        <v>11159.87</v>
      </c>
      <c r="H370" s="125" t="s">
        <v>230</v>
      </c>
      <c r="I370" s="189"/>
      <c r="J370" s="195">
        <f t="shared" ref="J370:J372" si="388">I370*G370</f>
        <v>0</v>
      </c>
      <c r="K370" s="196">
        <f t="shared" ref="K370:K379" si="389">$K$4</f>
        <v>121.60000000000001</v>
      </c>
      <c r="L370" s="191"/>
      <c r="M370" s="191">
        <f t="shared" ref="M370:M372" si="390">L370*G370</f>
        <v>0</v>
      </c>
      <c r="N370" s="189">
        <f t="shared" ref="N370:N372" si="391">K370*M370</f>
        <v>0</v>
      </c>
      <c r="O370" s="205">
        <f t="shared" ref="O370:O372" si="392">J370+N370</f>
        <v>0</v>
      </c>
      <c r="P370" s="51"/>
    </row>
    <row r="371" spans="1:19" x14ac:dyDescent="0.3">
      <c r="A371" s="22">
        <v>2</v>
      </c>
      <c r="B371" s="83" t="s">
        <v>233</v>
      </c>
      <c r="C371" s="9"/>
      <c r="D371" s="4" t="s">
        <v>175</v>
      </c>
      <c r="E371" s="78">
        <v>89</v>
      </c>
      <c r="F371" s="167">
        <v>0</v>
      </c>
      <c r="G371" s="168">
        <f t="shared" si="387"/>
        <v>89</v>
      </c>
      <c r="H371" s="125" t="s">
        <v>9</v>
      </c>
      <c r="I371" s="189"/>
      <c r="J371" s="195">
        <f t="shared" si="388"/>
        <v>0</v>
      </c>
      <c r="K371" s="196">
        <f t="shared" si="389"/>
        <v>121.60000000000001</v>
      </c>
      <c r="L371" s="191"/>
      <c r="M371" s="191">
        <f t="shared" si="390"/>
        <v>0</v>
      </c>
      <c r="N371" s="189">
        <f t="shared" si="391"/>
        <v>0</v>
      </c>
      <c r="O371" s="205">
        <f t="shared" si="392"/>
        <v>0</v>
      </c>
      <c r="P371" s="51"/>
    </row>
    <row r="372" spans="1:19" x14ac:dyDescent="0.3">
      <c r="A372" s="22">
        <v>3</v>
      </c>
      <c r="B372" s="83" t="s">
        <v>233</v>
      </c>
      <c r="C372" s="9"/>
      <c r="D372" s="207" t="s">
        <v>210</v>
      </c>
      <c r="E372" s="78">
        <v>1</v>
      </c>
      <c r="F372" s="167">
        <v>0</v>
      </c>
      <c r="G372" s="168">
        <f t="shared" si="387"/>
        <v>1</v>
      </c>
      <c r="H372" s="125" t="s">
        <v>11</v>
      </c>
      <c r="I372" s="189"/>
      <c r="J372" s="195">
        <f t="shared" si="388"/>
        <v>0</v>
      </c>
      <c r="K372" s="196">
        <f t="shared" si="389"/>
        <v>121.60000000000001</v>
      </c>
      <c r="L372" s="191"/>
      <c r="M372" s="191">
        <f t="shared" si="390"/>
        <v>0</v>
      </c>
      <c r="N372" s="189">
        <f t="shared" si="391"/>
        <v>0</v>
      </c>
      <c r="O372" s="205">
        <f t="shared" si="392"/>
        <v>0</v>
      </c>
      <c r="P372" s="51"/>
    </row>
    <row r="373" spans="1:19" x14ac:dyDescent="0.3">
      <c r="A373" s="22">
        <v>4</v>
      </c>
      <c r="B373" s="83" t="s">
        <v>233</v>
      </c>
      <c r="C373" s="8"/>
      <c r="D373" s="4" t="s">
        <v>176</v>
      </c>
      <c r="E373" s="78">
        <v>7</v>
      </c>
      <c r="F373" s="167">
        <v>0</v>
      </c>
      <c r="G373" s="168">
        <f t="shared" si="387"/>
        <v>7</v>
      </c>
      <c r="H373" s="125" t="s">
        <v>11</v>
      </c>
      <c r="I373" s="189"/>
      <c r="J373" s="195">
        <f>I373*G373</f>
        <v>0</v>
      </c>
      <c r="K373" s="196">
        <f t="shared" si="389"/>
        <v>121.60000000000001</v>
      </c>
      <c r="L373" s="191"/>
      <c r="M373" s="191">
        <f>L373*G373</f>
        <v>0</v>
      </c>
      <c r="N373" s="189">
        <f>K373*M373</f>
        <v>0</v>
      </c>
      <c r="O373" s="205">
        <f>J373+N373</f>
        <v>0</v>
      </c>
      <c r="P373" s="51"/>
    </row>
    <row r="374" spans="1:19" x14ac:dyDescent="0.3">
      <c r="A374" s="22">
        <v>5</v>
      </c>
      <c r="B374" s="83" t="s">
        <v>233</v>
      </c>
      <c r="C374" s="185"/>
      <c r="D374" s="178" t="s">
        <v>177</v>
      </c>
      <c r="E374" s="78">
        <v>11</v>
      </c>
      <c r="F374" s="167">
        <v>0</v>
      </c>
      <c r="G374" s="168">
        <f>E374+(E374*F374)</f>
        <v>11</v>
      </c>
      <c r="H374" s="125" t="s">
        <v>11</v>
      </c>
      <c r="I374" s="189"/>
      <c r="J374" s="195">
        <f>I374*G374</f>
        <v>0</v>
      </c>
      <c r="K374" s="196">
        <f t="shared" si="389"/>
        <v>121.60000000000001</v>
      </c>
      <c r="L374" s="191"/>
      <c r="M374" s="191">
        <f>L374*G374</f>
        <v>0</v>
      </c>
      <c r="N374" s="189">
        <f>K374*M374</f>
        <v>0</v>
      </c>
      <c r="O374" s="205">
        <f>J374+N374</f>
        <v>0</v>
      </c>
      <c r="P374" s="51"/>
    </row>
    <row r="375" spans="1:19" s="21" customFormat="1" x14ac:dyDescent="0.3">
      <c r="A375" s="22">
        <v>6</v>
      </c>
      <c r="B375" s="83" t="s">
        <v>233</v>
      </c>
      <c r="C375" s="9"/>
      <c r="D375" s="18" t="s">
        <v>178</v>
      </c>
      <c r="E375" s="42">
        <v>153</v>
      </c>
      <c r="F375" s="184">
        <v>0</v>
      </c>
      <c r="G375" s="168">
        <f t="shared" ref="G375:G379" si="393">E375+(E375*F375)</f>
        <v>153</v>
      </c>
      <c r="H375" s="125" t="s">
        <v>11</v>
      </c>
      <c r="I375" s="189"/>
      <c r="J375" s="195">
        <f>I375*G375</f>
        <v>0</v>
      </c>
      <c r="K375" s="196">
        <f t="shared" si="389"/>
        <v>121.60000000000001</v>
      </c>
      <c r="L375" s="191"/>
      <c r="M375" s="191">
        <f>L375*G375</f>
        <v>0</v>
      </c>
      <c r="N375" s="189">
        <f>K375*M375</f>
        <v>0</v>
      </c>
      <c r="O375" s="205">
        <f>J375+N375</f>
        <v>0</v>
      </c>
      <c r="P375" s="51"/>
      <c r="Q375" s="11"/>
      <c r="S375" s="11"/>
    </row>
    <row r="376" spans="1:19" x14ac:dyDescent="0.3">
      <c r="A376" s="22">
        <v>7</v>
      </c>
      <c r="B376" s="83" t="s">
        <v>233</v>
      </c>
      <c r="C376" s="9"/>
      <c r="D376" s="4" t="s">
        <v>179</v>
      </c>
      <c r="E376" s="78">
        <v>78</v>
      </c>
      <c r="F376" s="167">
        <v>0</v>
      </c>
      <c r="G376" s="168">
        <f t="shared" si="393"/>
        <v>78</v>
      </c>
      <c r="H376" s="125" t="s">
        <v>11</v>
      </c>
      <c r="I376" s="189"/>
      <c r="J376" s="195">
        <f t="shared" ref="J376:J379" si="394">I376*G376</f>
        <v>0</v>
      </c>
      <c r="K376" s="196">
        <f t="shared" si="389"/>
        <v>121.60000000000001</v>
      </c>
      <c r="L376" s="191"/>
      <c r="M376" s="191">
        <f t="shared" ref="M376:M379" si="395">L376*G376</f>
        <v>0</v>
      </c>
      <c r="N376" s="189">
        <f t="shared" ref="N376:N379" si="396">K376*M376</f>
        <v>0</v>
      </c>
      <c r="O376" s="205">
        <f t="shared" ref="O376:O379" si="397">J376+N376</f>
        <v>0</v>
      </c>
      <c r="P376" s="51"/>
    </row>
    <row r="377" spans="1:19" ht="18" customHeight="1" x14ac:dyDescent="0.3">
      <c r="A377" s="22">
        <v>8</v>
      </c>
      <c r="B377" s="83" t="s">
        <v>233</v>
      </c>
      <c r="C377" s="9"/>
      <c r="D377" s="4" t="s">
        <v>180</v>
      </c>
      <c r="E377" s="78">
        <v>10</v>
      </c>
      <c r="F377" s="167">
        <v>0</v>
      </c>
      <c r="G377" s="168">
        <f t="shared" si="393"/>
        <v>10</v>
      </c>
      <c r="H377" s="125" t="s">
        <v>11</v>
      </c>
      <c r="I377" s="189"/>
      <c r="J377" s="195">
        <f t="shared" si="394"/>
        <v>0</v>
      </c>
      <c r="K377" s="196">
        <f t="shared" si="389"/>
        <v>121.60000000000001</v>
      </c>
      <c r="L377" s="191"/>
      <c r="M377" s="191">
        <f t="shared" si="395"/>
        <v>0</v>
      </c>
      <c r="N377" s="189">
        <f t="shared" si="396"/>
        <v>0</v>
      </c>
      <c r="O377" s="205">
        <f t="shared" si="397"/>
        <v>0</v>
      </c>
      <c r="P377" s="51"/>
    </row>
    <row r="378" spans="1:19" x14ac:dyDescent="0.3">
      <c r="A378" s="22">
        <v>9</v>
      </c>
      <c r="B378" s="83" t="s">
        <v>233</v>
      </c>
      <c r="C378" s="9"/>
      <c r="D378" s="4" t="s">
        <v>345</v>
      </c>
      <c r="E378" s="78">
        <v>205</v>
      </c>
      <c r="F378" s="167">
        <v>0</v>
      </c>
      <c r="G378" s="168">
        <f t="shared" si="393"/>
        <v>205</v>
      </c>
      <c r="H378" s="125" t="s">
        <v>11</v>
      </c>
      <c r="I378" s="189"/>
      <c r="J378" s="195">
        <f t="shared" si="394"/>
        <v>0</v>
      </c>
      <c r="K378" s="196">
        <f t="shared" si="389"/>
        <v>121.60000000000001</v>
      </c>
      <c r="L378" s="191"/>
      <c r="M378" s="191">
        <f t="shared" si="395"/>
        <v>0</v>
      </c>
      <c r="N378" s="189">
        <f t="shared" si="396"/>
        <v>0</v>
      </c>
      <c r="O378" s="205">
        <f t="shared" si="397"/>
        <v>0</v>
      </c>
      <c r="P378" s="51"/>
    </row>
    <row r="379" spans="1:19" x14ac:dyDescent="0.3">
      <c r="A379" s="22">
        <v>10</v>
      </c>
      <c r="B379" s="83" t="s">
        <v>233</v>
      </c>
      <c r="C379" s="9"/>
      <c r="D379" s="4" t="s">
        <v>346</v>
      </c>
      <c r="E379" s="78">
        <v>12</v>
      </c>
      <c r="F379" s="167">
        <v>0</v>
      </c>
      <c r="G379" s="168">
        <f t="shared" si="393"/>
        <v>12</v>
      </c>
      <c r="H379" s="125" t="s">
        <v>11</v>
      </c>
      <c r="I379" s="189"/>
      <c r="J379" s="195">
        <f t="shared" si="394"/>
        <v>0</v>
      </c>
      <c r="K379" s="196">
        <f t="shared" si="389"/>
        <v>121.60000000000001</v>
      </c>
      <c r="L379" s="191"/>
      <c r="M379" s="191">
        <f t="shared" si="395"/>
        <v>0</v>
      </c>
      <c r="N379" s="189">
        <f t="shared" si="396"/>
        <v>0</v>
      </c>
      <c r="O379" s="205">
        <f t="shared" si="397"/>
        <v>0</v>
      </c>
      <c r="P379" s="51"/>
    </row>
    <row r="380" spans="1:19" x14ac:dyDescent="0.3">
      <c r="A380" s="22">
        <v>11</v>
      </c>
      <c r="B380" s="83" t="s">
        <v>233</v>
      </c>
      <c r="C380" s="9"/>
      <c r="D380" s="4" t="s">
        <v>181</v>
      </c>
      <c r="E380" s="78">
        <v>2</v>
      </c>
      <c r="F380" s="167">
        <v>0</v>
      </c>
      <c r="G380" s="168">
        <f t="shared" ref="G380:G383" si="398">E380+(E380*F380)</f>
        <v>2</v>
      </c>
      <c r="H380" s="125" t="s">
        <v>11</v>
      </c>
      <c r="I380" s="189"/>
      <c r="J380" s="195">
        <f t="shared" ref="J380:J382" si="399">I380*G380</f>
        <v>0</v>
      </c>
      <c r="K380" s="196">
        <f t="shared" ref="K380:K389" si="400">$K$4</f>
        <v>121.60000000000001</v>
      </c>
      <c r="L380" s="191"/>
      <c r="M380" s="191">
        <f t="shared" ref="M380:M382" si="401">L380*G380</f>
        <v>0</v>
      </c>
      <c r="N380" s="189">
        <f t="shared" ref="N380:N382" si="402">K380*M380</f>
        <v>0</v>
      </c>
      <c r="O380" s="205">
        <f t="shared" ref="O380:O382" si="403">J380+N380</f>
        <v>0</v>
      </c>
      <c r="P380" s="51"/>
    </row>
    <row r="381" spans="1:19" x14ac:dyDescent="0.3">
      <c r="A381" s="22">
        <v>12</v>
      </c>
      <c r="B381" s="83" t="s">
        <v>233</v>
      </c>
      <c r="C381" s="9"/>
      <c r="D381" s="4" t="s">
        <v>182</v>
      </c>
      <c r="E381" s="78">
        <v>5</v>
      </c>
      <c r="F381" s="167">
        <v>0</v>
      </c>
      <c r="G381" s="168">
        <f t="shared" si="398"/>
        <v>5</v>
      </c>
      <c r="H381" s="125" t="s">
        <v>11</v>
      </c>
      <c r="I381" s="189"/>
      <c r="J381" s="195">
        <f t="shared" si="399"/>
        <v>0</v>
      </c>
      <c r="K381" s="196">
        <f t="shared" si="400"/>
        <v>121.60000000000001</v>
      </c>
      <c r="L381" s="191"/>
      <c r="M381" s="191">
        <f t="shared" si="401"/>
        <v>0</v>
      </c>
      <c r="N381" s="189">
        <f t="shared" si="402"/>
        <v>0</v>
      </c>
      <c r="O381" s="205">
        <f t="shared" si="403"/>
        <v>0</v>
      </c>
      <c r="P381" s="51"/>
    </row>
    <row r="382" spans="1:19" x14ac:dyDescent="0.3">
      <c r="A382" s="22">
        <v>13</v>
      </c>
      <c r="B382" s="83" t="s">
        <v>233</v>
      </c>
      <c r="C382" s="9"/>
      <c r="D382" s="4" t="s">
        <v>183</v>
      </c>
      <c r="E382" s="78">
        <v>14</v>
      </c>
      <c r="F382" s="167">
        <v>0</v>
      </c>
      <c r="G382" s="168">
        <f t="shared" si="398"/>
        <v>14</v>
      </c>
      <c r="H382" s="125" t="s">
        <v>11</v>
      </c>
      <c r="I382" s="189"/>
      <c r="J382" s="195">
        <f t="shared" si="399"/>
        <v>0</v>
      </c>
      <c r="K382" s="196">
        <f t="shared" si="400"/>
        <v>121.60000000000001</v>
      </c>
      <c r="L382" s="191"/>
      <c r="M382" s="191">
        <f t="shared" si="401"/>
        <v>0</v>
      </c>
      <c r="N382" s="189">
        <f t="shared" si="402"/>
        <v>0</v>
      </c>
      <c r="O382" s="205">
        <f t="shared" si="403"/>
        <v>0</v>
      </c>
      <c r="P382" s="51"/>
    </row>
    <row r="383" spans="1:19" x14ac:dyDescent="0.3">
      <c r="A383" s="22">
        <v>14</v>
      </c>
      <c r="B383" s="83" t="s">
        <v>233</v>
      </c>
      <c r="C383" s="8"/>
      <c r="D383" s="4" t="s">
        <v>184</v>
      </c>
      <c r="E383" s="78">
        <v>38</v>
      </c>
      <c r="F383" s="167">
        <v>0</v>
      </c>
      <c r="G383" s="168">
        <f t="shared" si="398"/>
        <v>38</v>
      </c>
      <c r="H383" s="125" t="s">
        <v>11</v>
      </c>
      <c r="I383" s="189"/>
      <c r="J383" s="195">
        <f>I383*G383</f>
        <v>0</v>
      </c>
      <c r="K383" s="196">
        <f t="shared" si="400"/>
        <v>121.60000000000001</v>
      </c>
      <c r="L383" s="191"/>
      <c r="M383" s="191">
        <f>L383*G383</f>
        <v>0</v>
      </c>
      <c r="N383" s="189">
        <f>K383*M383</f>
        <v>0</v>
      </c>
      <c r="O383" s="205">
        <f>J383+N383</f>
        <v>0</v>
      </c>
      <c r="P383" s="51"/>
    </row>
    <row r="384" spans="1:19" x14ac:dyDescent="0.3">
      <c r="A384" s="22">
        <v>15</v>
      </c>
      <c r="B384" s="83" t="s">
        <v>233</v>
      </c>
      <c r="C384" s="185"/>
      <c r="D384" s="178" t="s">
        <v>185</v>
      </c>
      <c r="E384" s="78">
        <v>1</v>
      </c>
      <c r="F384" s="167">
        <v>0</v>
      </c>
      <c r="G384" s="168">
        <f>E384+(E384*F384)</f>
        <v>1</v>
      </c>
      <c r="H384" s="125" t="s">
        <v>11</v>
      </c>
      <c r="I384" s="189"/>
      <c r="J384" s="195">
        <f>I384*G384</f>
        <v>0</v>
      </c>
      <c r="K384" s="196">
        <f t="shared" si="400"/>
        <v>121.60000000000001</v>
      </c>
      <c r="L384" s="191"/>
      <c r="M384" s="191">
        <f>L384*G384</f>
        <v>0</v>
      </c>
      <c r="N384" s="189">
        <f>K384*M384</f>
        <v>0</v>
      </c>
      <c r="O384" s="205">
        <f>J384+N384</f>
        <v>0</v>
      </c>
      <c r="P384" s="51"/>
    </row>
    <row r="385" spans="1:19" s="21" customFormat="1" x14ac:dyDescent="0.3">
      <c r="A385" s="22">
        <v>16</v>
      </c>
      <c r="B385" s="83" t="s">
        <v>233</v>
      </c>
      <c r="C385" s="9"/>
      <c r="D385" s="18" t="s">
        <v>347</v>
      </c>
      <c r="E385" s="42">
        <v>14</v>
      </c>
      <c r="F385" s="184">
        <v>0</v>
      </c>
      <c r="G385" s="168">
        <f t="shared" ref="G385:G389" si="404">E385+(E385*F385)</f>
        <v>14</v>
      </c>
      <c r="H385" s="125" t="s">
        <v>11</v>
      </c>
      <c r="I385" s="189"/>
      <c r="J385" s="195">
        <f>I385*G385</f>
        <v>0</v>
      </c>
      <c r="K385" s="196">
        <f t="shared" si="400"/>
        <v>121.60000000000001</v>
      </c>
      <c r="L385" s="191"/>
      <c r="M385" s="191">
        <f>L385*G385</f>
        <v>0</v>
      </c>
      <c r="N385" s="189">
        <f>K385*M385</f>
        <v>0</v>
      </c>
      <c r="O385" s="205">
        <f>J385+N385</f>
        <v>0</v>
      </c>
      <c r="P385" s="51"/>
      <c r="Q385" s="11"/>
      <c r="S385" s="11"/>
    </row>
    <row r="386" spans="1:19" x14ac:dyDescent="0.3">
      <c r="A386" s="22">
        <v>17</v>
      </c>
      <c r="B386" s="83" t="s">
        <v>233</v>
      </c>
      <c r="C386" s="9"/>
      <c r="D386" s="4" t="s">
        <v>348</v>
      </c>
      <c r="E386" s="78">
        <v>1</v>
      </c>
      <c r="F386" s="167">
        <v>0</v>
      </c>
      <c r="G386" s="168">
        <f t="shared" si="404"/>
        <v>1</v>
      </c>
      <c r="H386" s="125" t="s">
        <v>11</v>
      </c>
      <c r="I386" s="189"/>
      <c r="J386" s="195">
        <f t="shared" ref="J386:J389" si="405">I386*G386</f>
        <v>0</v>
      </c>
      <c r="K386" s="196">
        <f t="shared" si="400"/>
        <v>121.60000000000001</v>
      </c>
      <c r="L386" s="191"/>
      <c r="M386" s="191">
        <f t="shared" ref="M386:M389" si="406">L386*G386</f>
        <v>0</v>
      </c>
      <c r="N386" s="189">
        <f t="shared" ref="N386:N389" si="407">K386*M386</f>
        <v>0</v>
      </c>
      <c r="O386" s="205">
        <f t="shared" ref="O386:O389" si="408">J386+N386</f>
        <v>0</v>
      </c>
      <c r="P386" s="51"/>
    </row>
    <row r="387" spans="1:19" ht="18" customHeight="1" x14ac:dyDescent="0.3">
      <c r="A387" s="22">
        <v>18</v>
      </c>
      <c r="B387" s="83" t="s">
        <v>233</v>
      </c>
      <c r="C387" s="9"/>
      <c r="D387" s="4" t="s">
        <v>186</v>
      </c>
      <c r="E387" s="78">
        <v>10</v>
      </c>
      <c r="F387" s="167">
        <v>0</v>
      </c>
      <c r="G387" s="168">
        <f t="shared" si="404"/>
        <v>10</v>
      </c>
      <c r="H387" s="125" t="s">
        <v>11</v>
      </c>
      <c r="I387" s="189"/>
      <c r="J387" s="195">
        <f t="shared" si="405"/>
        <v>0</v>
      </c>
      <c r="K387" s="196">
        <f t="shared" si="400"/>
        <v>121.60000000000001</v>
      </c>
      <c r="L387" s="191"/>
      <c r="M387" s="191">
        <f t="shared" si="406"/>
        <v>0</v>
      </c>
      <c r="N387" s="189">
        <f t="shared" si="407"/>
        <v>0</v>
      </c>
      <c r="O387" s="205">
        <f t="shared" si="408"/>
        <v>0</v>
      </c>
      <c r="P387" s="51"/>
    </row>
    <row r="388" spans="1:19" x14ac:dyDescent="0.3">
      <c r="A388" s="22">
        <v>19</v>
      </c>
      <c r="B388" s="83" t="s">
        <v>233</v>
      </c>
      <c r="C388" s="9"/>
      <c r="D388" s="4" t="s">
        <v>187</v>
      </c>
      <c r="E388" s="78">
        <v>82</v>
      </c>
      <c r="F388" s="167">
        <v>0</v>
      </c>
      <c r="G388" s="168">
        <f t="shared" si="404"/>
        <v>82</v>
      </c>
      <c r="H388" s="125" t="s">
        <v>11</v>
      </c>
      <c r="I388" s="189"/>
      <c r="J388" s="195">
        <f t="shared" si="405"/>
        <v>0</v>
      </c>
      <c r="K388" s="196">
        <f t="shared" si="400"/>
        <v>121.60000000000001</v>
      </c>
      <c r="L388" s="191"/>
      <c r="M388" s="191">
        <f t="shared" si="406"/>
        <v>0</v>
      </c>
      <c r="N388" s="189">
        <f t="shared" si="407"/>
        <v>0</v>
      </c>
      <c r="O388" s="205">
        <f t="shared" si="408"/>
        <v>0</v>
      </c>
      <c r="P388" s="51"/>
    </row>
    <row r="389" spans="1:19" x14ac:dyDescent="0.3">
      <c r="A389" s="22">
        <v>20</v>
      </c>
      <c r="B389" s="83" t="s">
        <v>233</v>
      </c>
      <c r="C389" s="9"/>
      <c r="D389" s="4" t="s">
        <v>188</v>
      </c>
      <c r="E389" s="78">
        <v>11</v>
      </c>
      <c r="F389" s="167">
        <v>0</v>
      </c>
      <c r="G389" s="168">
        <f t="shared" si="404"/>
        <v>11</v>
      </c>
      <c r="H389" s="125" t="s">
        <v>11</v>
      </c>
      <c r="I389" s="189"/>
      <c r="J389" s="195">
        <f t="shared" si="405"/>
        <v>0</v>
      </c>
      <c r="K389" s="196">
        <f t="shared" si="400"/>
        <v>121.60000000000001</v>
      </c>
      <c r="L389" s="191"/>
      <c r="M389" s="191">
        <f t="shared" si="406"/>
        <v>0</v>
      </c>
      <c r="N389" s="189">
        <f t="shared" si="407"/>
        <v>0</v>
      </c>
      <c r="O389" s="205">
        <f t="shared" si="408"/>
        <v>0</v>
      </c>
      <c r="P389" s="51"/>
    </row>
    <row r="390" spans="1:19" x14ac:dyDescent="0.3">
      <c r="A390" s="22">
        <v>21</v>
      </c>
      <c r="B390" s="83" t="s">
        <v>233</v>
      </c>
      <c r="C390" s="9"/>
      <c r="D390" s="4" t="s">
        <v>189</v>
      </c>
      <c r="E390" s="78">
        <v>1</v>
      </c>
      <c r="F390" s="167">
        <v>0</v>
      </c>
      <c r="G390" s="168">
        <f t="shared" ref="G390:G393" si="409">E390+(E390*F390)</f>
        <v>1</v>
      </c>
      <c r="H390" s="125" t="s">
        <v>11</v>
      </c>
      <c r="I390" s="189"/>
      <c r="J390" s="195">
        <f t="shared" ref="J390:J392" si="410">I390*G390</f>
        <v>0</v>
      </c>
      <c r="K390" s="196">
        <f t="shared" ref="K390:K395" si="411">$K$4</f>
        <v>121.60000000000001</v>
      </c>
      <c r="L390" s="191"/>
      <c r="M390" s="191">
        <f t="shared" ref="M390:M392" si="412">L390*G390</f>
        <v>0</v>
      </c>
      <c r="N390" s="189">
        <f t="shared" ref="N390:N392" si="413">K390*M390</f>
        <v>0</v>
      </c>
      <c r="O390" s="205">
        <f t="shared" ref="O390:O392" si="414">J390+N390</f>
        <v>0</v>
      </c>
      <c r="P390" s="51"/>
    </row>
    <row r="391" spans="1:19" x14ac:dyDescent="0.3">
      <c r="A391" s="22">
        <v>22</v>
      </c>
      <c r="B391" s="83" t="s">
        <v>233</v>
      </c>
      <c r="C391" s="9"/>
      <c r="D391" s="4" t="s">
        <v>190</v>
      </c>
      <c r="E391" s="78">
        <v>1</v>
      </c>
      <c r="F391" s="167">
        <v>0</v>
      </c>
      <c r="G391" s="168">
        <f t="shared" si="409"/>
        <v>1</v>
      </c>
      <c r="H391" s="125" t="s">
        <v>11</v>
      </c>
      <c r="I391" s="189"/>
      <c r="J391" s="195">
        <f t="shared" si="410"/>
        <v>0</v>
      </c>
      <c r="K391" s="196">
        <f t="shared" si="411"/>
        <v>121.60000000000001</v>
      </c>
      <c r="L391" s="191"/>
      <c r="M391" s="191">
        <f t="shared" si="412"/>
        <v>0</v>
      </c>
      <c r="N391" s="189">
        <f t="shared" si="413"/>
        <v>0</v>
      </c>
      <c r="O391" s="205">
        <f t="shared" si="414"/>
        <v>0</v>
      </c>
      <c r="P391" s="51"/>
    </row>
    <row r="392" spans="1:19" x14ac:dyDescent="0.3">
      <c r="A392" s="22">
        <v>23</v>
      </c>
      <c r="B392" s="83" t="s">
        <v>233</v>
      </c>
      <c r="C392" s="9"/>
      <c r="D392" s="4" t="s">
        <v>191</v>
      </c>
      <c r="E392" s="78">
        <v>1</v>
      </c>
      <c r="F392" s="167">
        <v>0</v>
      </c>
      <c r="G392" s="168">
        <f t="shared" si="409"/>
        <v>1</v>
      </c>
      <c r="H392" s="125" t="s">
        <v>11</v>
      </c>
      <c r="I392" s="189"/>
      <c r="J392" s="195">
        <f t="shared" si="410"/>
        <v>0</v>
      </c>
      <c r="K392" s="196">
        <f t="shared" si="411"/>
        <v>121.60000000000001</v>
      </c>
      <c r="L392" s="191"/>
      <c r="M392" s="191">
        <f t="shared" si="412"/>
        <v>0</v>
      </c>
      <c r="N392" s="189">
        <f t="shared" si="413"/>
        <v>0</v>
      </c>
      <c r="O392" s="205">
        <f t="shared" si="414"/>
        <v>0</v>
      </c>
      <c r="P392" s="51"/>
    </row>
    <row r="393" spans="1:19" x14ac:dyDescent="0.3">
      <c r="A393" s="22">
        <v>24</v>
      </c>
      <c r="B393" s="83" t="s">
        <v>233</v>
      </c>
      <c r="C393" s="8"/>
      <c r="D393" s="4" t="s">
        <v>192</v>
      </c>
      <c r="E393" s="78">
        <v>1</v>
      </c>
      <c r="F393" s="167">
        <v>0</v>
      </c>
      <c r="G393" s="168">
        <f t="shared" si="409"/>
        <v>1</v>
      </c>
      <c r="H393" s="125" t="s">
        <v>11</v>
      </c>
      <c r="I393" s="189"/>
      <c r="J393" s="195">
        <f>I393*G393</f>
        <v>0</v>
      </c>
      <c r="K393" s="196">
        <f t="shared" si="411"/>
        <v>121.60000000000001</v>
      </c>
      <c r="L393" s="191"/>
      <c r="M393" s="191">
        <f>L393*G393</f>
        <v>0</v>
      </c>
      <c r="N393" s="189">
        <f>K393*M393</f>
        <v>0</v>
      </c>
      <c r="O393" s="205">
        <f>J393+N393</f>
        <v>0</v>
      </c>
      <c r="P393" s="51"/>
    </row>
    <row r="394" spans="1:19" x14ac:dyDescent="0.3">
      <c r="A394" s="22">
        <v>25</v>
      </c>
      <c r="B394" s="83" t="s">
        <v>233</v>
      </c>
      <c r="C394" s="185"/>
      <c r="D394" s="178" t="s">
        <v>193</v>
      </c>
      <c r="E394" s="78">
        <v>1</v>
      </c>
      <c r="F394" s="167">
        <v>0</v>
      </c>
      <c r="G394" s="168">
        <f>E394+(E394*F394)</f>
        <v>1</v>
      </c>
      <c r="H394" s="125" t="s">
        <v>11</v>
      </c>
      <c r="I394" s="189"/>
      <c r="J394" s="195">
        <f>I394*G394</f>
        <v>0</v>
      </c>
      <c r="K394" s="196">
        <f t="shared" si="411"/>
        <v>121.60000000000001</v>
      </c>
      <c r="L394" s="191"/>
      <c r="M394" s="191">
        <f>L394*G394</f>
        <v>0</v>
      </c>
      <c r="N394" s="189">
        <f>K394*M394</f>
        <v>0</v>
      </c>
      <c r="O394" s="205">
        <f>J394+N394</f>
        <v>0</v>
      </c>
      <c r="P394" s="51"/>
    </row>
    <row r="395" spans="1:19" x14ac:dyDescent="0.3">
      <c r="A395" s="22">
        <v>26</v>
      </c>
      <c r="B395" s="83" t="s">
        <v>233</v>
      </c>
      <c r="C395" s="185"/>
      <c r="D395" s="178" t="s">
        <v>228</v>
      </c>
      <c r="E395" s="78">
        <v>1</v>
      </c>
      <c r="F395" s="167">
        <v>0</v>
      </c>
      <c r="G395" s="168">
        <f>E395+(E395*F395)</f>
        <v>1</v>
      </c>
      <c r="H395" s="125" t="s">
        <v>11</v>
      </c>
      <c r="I395" s="189"/>
      <c r="J395" s="195">
        <f>I395*G395</f>
        <v>0</v>
      </c>
      <c r="K395" s="196">
        <f t="shared" si="411"/>
        <v>121.60000000000001</v>
      </c>
      <c r="L395" s="191"/>
      <c r="M395" s="191">
        <f>L395*G395</f>
        <v>0</v>
      </c>
      <c r="N395" s="189">
        <f>K395*M395</f>
        <v>0</v>
      </c>
      <c r="O395" s="205">
        <f>J395+N395</f>
        <v>0</v>
      </c>
      <c r="P395" s="51"/>
    </row>
    <row r="396" spans="1:19" s="21" customFormat="1" ht="15" thickBot="1" x14ac:dyDescent="0.35">
      <c r="A396" s="17"/>
      <c r="B396" s="33"/>
      <c r="C396" s="33"/>
      <c r="D396" s="39"/>
      <c r="E396" s="79"/>
      <c r="F396" s="181"/>
      <c r="G396" s="182"/>
      <c r="H396" s="183"/>
      <c r="I396" s="223"/>
      <c r="J396" s="224"/>
      <c r="K396" s="223"/>
      <c r="L396" s="264"/>
      <c r="M396" s="264"/>
      <c r="N396" s="195"/>
      <c r="O396" s="251"/>
      <c r="P396" s="41"/>
      <c r="Q396" s="11"/>
      <c r="S396" s="11"/>
    </row>
    <row r="397" spans="1:19" s="55" customFormat="1" ht="16.2" thickBot="1" x14ac:dyDescent="0.35">
      <c r="A397" s="34"/>
      <c r="B397" s="35"/>
      <c r="C397" s="35"/>
      <c r="D397" s="53"/>
      <c r="E397" s="80"/>
      <c r="F397" s="186"/>
      <c r="G397" s="326" t="s">
        <v>36</v>
      </c>
      <c r="H397" s="327"/>
      <c r="I397" s="232">
        <f>SUM(J369:J396)</f>
        <v>0</v>
      </c>
      <c r="J397" s="328" t="s">
        <v>37</v>
      </c>
      <c r="K397" s="329"/>
      <c r="L397" s="276">
        <f>SUM(N369:N396)</f>
        <v>0</v>
      </c>
      <c r="M397" s="269"/>
      <c r="N397" s="242"/>
      <c r="O397" s="254"/>
      <c r="P397" s="54">
        <f>SUM(O369:O396)</f>
        <v>0</v>
      </c>
    </row>
    <row r="398" spans="1:19" ht="15" thickBot="1" x14ac:dyDescent="0.35">
      <c r="A398" s="22"/>
      <c r="B398" s="9"/>
      <c r="C398" s="9"/>
      <c r="D398" s="187"/>
      <c r="E398" s="188"/>
      <c r="F398" s="167"/>
      <c r="G398" s="168"/>
      <c r="H398" s="169"/>
      <c r="I398" s="221"/>
      <c r="J398" s="233"/>
      <c r="K398" s="234"/>
      <c r="L398" s="270"/>
      <c r="M398" s="270"/>
      <c r="N398" s="243"/>
      <c r="O398" s="255"/>
      <c r="P398" s="60"/>
    </row>
    <row r="399" spans="1:19" ht="20.100000000000001" customHeight="1" thickBot="1" x14ac:dyDescent="0.35">
      <c r="A399" s="319" t="s">
        <v>12</v>
      </c>
      <c r="B399" s="320"/>
      <c r="C399" s="320"/>
      <c r="D399" s="320"/>
      <c r="E399" s="320"/>
      <c r="F399" s="320"/>
      <c r="G399" s="320"/>
      <c r="H399" s="320"/>
      <c r="I399" s="320"/>
      <c r="J399" s="320"/>
      <c r="K399" s="320"/>
      <c r="L399" s="320"/>
      <c r="M399" s="321"/>
      <c r="N399" s="322">
        <f>SUM(J5:J398)</f>
        <v>0</v>
      </c>
      <c r="O399" s="323"/>
      <c r="P399" s="48"/>
    </row>
    <row r="400" spans="1:19" ht="20.100000000000001" customHeight="1" thickBot="1" x14ac:dyDescent="0.35">
      <c r="A400" s="319" t="s">
        <v>30</v>
      </c>
      <c r="B400" s="320"/>
      <c r="C400" s="320"/>
      <c r="D400" s="320"/>
      <c r="E400" s="320"/>
      <c r="F400" s="320"/>
      <c r="G400" s="320"/>
      <c r="H400" s="320"/>
      <c r="I400" s="320"/>
      <c r="J400" s="320"/>
      <c r="K400" s="320"/>
      <c r="L400" s="320"/>
      <c r="M400" s="321"/>
      <c r="N400" s="322">
        <f>SUM(N5:N398)</f>
        <v>54.720000000000006</v>
      </c>
      <c r="O400" s="323"/>
      <c r="P400" s="48"/>
    </row>
    <row r="401" spans="1:17" ht="20.100000000000001" customHeight="1" thickBot="1" x14ac:dyDescent="0.35">
      <c r="A401" s="319" t="s">
        <v>34</v>
      </c>
      <c r="B401" s="320"/>
      <c r="C401" s="320"/>
      <c r="D401" s="320"/>
      <c r="E401" s="320"/>
      <c r="F401" s="320"/>
      <c r="G401" s="320"/>
      <c r="H401" s="320"/>
      <c r="I401" s="320"/>
      <c r="J401" s="320"/>
      <c r="K401" s="320"/>
      <c r="L401" s="320"/>
      <c r="M401" s="321"/>
      <c r="N401" s="324">
        <f>SUM(M5:M398)</f>
        <v>0.45</v>
      </c>
      <c r="O401" s="325"/>
      <c r="P401" s="48"/>
    </row>
    <row r="402" spans="1:17" x14ac:dyDescent="0.3">
      <c r="A402" s="61"/>
      <c r="B402"/>
      <c r="D402" s="62"/>
      <c r="H402" s="25"/>
      <c r="I402" s="235"/>
      <c r="K402" s="235"/>
      <c r="L402" s="271"/>
      <c r="M402" s="271"/>
      <c r="N402" s="244"/>
      <c r="O402" s="256"/>
      <c r="P402" s="52"/>
    </row>
    <row r="403" spans="1:17" ht="15" thickBot="1" x14ac:dyDescent="0.35">
      <c r="A403" s="61"/>
      <c r="B403"/>
      <c r="H403" s="25"/>
      <c r="I403" s="235"/>
      <c r="K403" s="235"/>
      <c r="L403" s="271"/>
      <c r="M403" s="271"/>
      <c r="N403" s="244"/>
      <c r="O403" s="256"/>
      <c r="P403" s="52"/>
    </row>
    <row r="404" spans="1:17" ht="30" customHeight="1" thickBot="1" x14ac:dyDescent="0.35">
      <c r="A404" s="65"/>
      <c r="B404" s="338" t="s">
        <v>13</v>
      </c>
      <c r="C404" s="339"/>
      <c r="D404" s="339"/>
      <c r="E404" s="339"/>
      <c r="F404" s="339"/>
      <c r="G404" s="340"/>
      <c r="H404" s="66"/>
      <c r="I404" s="164"/>
      <c r="J404" s="330" t="s">
        <v>341</v>
      </c>
      <c r="K404" s="331"/>
      <c r="L404" s="331"/>
      <c r="M404" s="331"/>
      <c r="N404" s="331"/>
      <c r="O404" s="332"/>
      <c r="P404" s="52"/>
    </row>
    <row r="405" spans="1:17" ht="31.5" customHeight="1" thickBot="1" x14ac:dyDescent="0.35">
      <c r="A405" s="65"/>
      <c r="B405" s="29" t="s">
        <v>35</v>
      </c>
      <c r="C405" s="306" t="s">
        <v>14</v>
      </c>
      <c r="D405" s="307"/>
      <c r="E405" s="307"/>
      <c r="F405" s="307"/>
      <c r="G405" s="308"/>
      <c r="H405" s="66"/>
      <c r="I405" s="235"/>
      <c r="J405" s="235"/>
      <c r="K405" s="235"/>
      <c r="N405" s="235"/>
      <c r="P405" s="52"/>
      <c r="Q405" s="67"/>
    </row>
    <row r="406" spans="1:17" x14ac:dyDescent="0.3">
      <c r="A406" s="65"/>
      <c r="B406" s="30">
        <v>1</v>
      </c>
      <c r="C406" s="300" t="s">
        <v>18</v>
      </c>
      <c r="D406" s="301"/>
      <c r="E406" s="301"/>
      <c r="F406" s="301"/>
      <c r="G406" s="302"/>
      <c r="H406" s="66"/>
      <c r="I406" s="235"/>
      <c r="J406" s="235"/>
      <c r="K406" s="235"/>
      <c r="N406" s="235"/>
      <c r="P406" s="52"/>
    </row>
    <row r="407" spans="1:17" x14ac:dyDescent="0.3">
      <c r="A407" s="65"/>
      <c r="B407" s="30">
        <v>2</v>
      </c>
      <c r="C407" s="297" t="s">
        <v>21</v>
      </c>
      <c r="D407" s="298"/>
      <c r="E407" s="298"/>
      <c r="F407" s="298"/>
      <c r="G407" s="299"/>
      <c r="H407" s="66"/>
      <c r="I407" s="333"/>
      <c r="J407" s="333"/>
      <c r="K407" s="333"/>
      <c r="L407" s="333"/>
      <c r="M407" s="333"/>
      <c r="N407" s="333"/>
      <c r="O407" s="333"/>
      <c r="P407" s="52"/>
    </row>
    <row r="408" spans="1:17" x14ac:dyDescent="0.3">
      <c r="A408" s="65"/>
      <c r="B408" s="30">
        <v>3</v>
      </c>
      <c r="C408" s="316" t="s">
        <v>50</v>
      </c>
      <c r="D408" s="317"/>
      <c r="E408" s="317"/>
      <c r="F408" s="317"/>
      <c r="G408" s="318"/>
      <c r="H408" s="66"/>
      <c r="I408" s="237"/>
      <c r="J408" s="237"/>
      <c r="K408" s="238"/>
      <c r="L408" s="273"/>
      <c r="N408" s="235"/>
      <c r="P408" s="52"/>
    </row>
    <row r="409" spans="1:17" x14ac:dyDescent="0.3">
      <c r="A409" s="65"/>
      <c r="B409" s="30">
        <v>4</v>
      </c>
      <c r="C409" s="297" t="s">
        <v>26</v>
      </c>
      <c r="D409" s="298"/>
      <c r="E409" s="298"/>
      <c r="F409" s="298"/>
      <c r="G409" s="299"/>
      <c r="H409" s="66"/>
      <c r="I409" s="235"/>
      <c r="J409" s="235"/>
      <c r="K409" s="235"/>
      <c r="N409" s="235"/>
      <c r="P409" s="52"/>
    </row>
    <row r="410" spans="1:17" x14ac:dyDescent="0.3">
      <c r="A410" s="65"/>
      <c r="B410" s="30">
        <v>5</v>
      </c>
      <c r="C410" s="297" t="s">
        <v>27</v>
      </c>
      <c r="D410" s="298"/>
      <c r="E410" s="298"/>
      <c r="F410" s="298"/>
      <c r="G410" s="299"/>
      <c r="H410" s="66"/>
      <c r="I410" s="235"/>
      <c r="J410" s="235"/>
      <c r="K410" s="235"/>
      <c r="N410" s="235"/>
      <c r="P410" s="52"/>
    </row>
    <row r="411" spans="1:17" x14ac:dyDescent="0.3">
      <c r="A411" s="65"/>
      <c r="B411" s="30">
        <v>6</v>
      </c>
      <c r="C411" s="297" t="s">
        <v>91</v>
      </c>
      <c r="D411" s="298"/>
      <c r="E411" s="298"/>
      <c r="F411" s="298"/>
      <c r="G411" s="299"/>
      <c r="H411" s="66"/>
      <c r="I411" s="235"/>
      <c r="J411" s="235"/>
      <c r="K411" s="235"/>
      <c r="N411" s="235"/>
      <c r="P411" s="52"/>
    </row>
    <row r="412" spans="1:17" x14ac:dyDescent="0.3">
      <c r="A412" s="65"/>
      <c r="B412" s="30">
        <v>7</v>
      </c>
      <c r="C412" s="297" t="s">
        <v>92</v>
      </c>
      <c r="D412" s="298"/>
      <c r="E412" s="298"/>
      <c r="F412" s="298"/>
      <c r="G412" s="299"/>
      <c r="H412" s="66"/>
      <c r="I412" s="235"/>
      <c r="J412" s="235"/>
      <c r="K412" s="235"/>
      <c r="N412" s="235"/>
      <c r="P412" s="52"/>
    </row>
    <row r="413" spans="1:17" x14ac:dyDescent="0.3">
      <c r="A413" s="65"/>
      <c r="B413" s="30">
        <v>8</v>
      </c>
      <c r="C413" s="297" t="s">
        <v>94</v>
      </c>
      <c r="D413" s="298"/>
      <c r="E413" s="298"/>
      <c r="F413" s="298"/>
      <c r="G413" s="299"/>
      <c r="H413" s="66"/>
      <c r="I413" s="235"/>
      <c r="J413" s="235"/>
      <c r="K413" s="235"/>
      <c r="N413" s="235"/>
      <c r="P413" s="52"/>
    </row>
    <row r="414" spans="1:17" ht="15" thickBot="1" x14ac:dyDescent="0.35">
      <c r="A414" s="65"/>
      <c r="B414" s="68"/>
      <c r="C414" s="304"/>
      <c r="D414" s="304"/>
      <c r="E414" s="304"/>
      <c r="F414" s="304"/>
      <c r="G414" s="305"/>
      <c r="H414" s="66"/>
      <c r="I414" s="235"/>
      <c r="J414" s="235"/>
      <c r="K414" s="235"/>
      <c r="N414" s="235"/>
      <c r="P414" s="52"/>
    </row>
    <row r="415" spans="1:17" ht="20.100000000000001" customHeight="1" thickBot="1" x14ac:dyDescent="0.35">
      <c r="A415" s="65"/>
      <c r="B415" s="29" t="s">
        <v>35</v>
      </c>
      <c r="C415" s="306" t="s">
        <v>44</v>
      </c>
      <c r="D415" s="307"/>
      <c r="E415" s="307"/>
      <c r="F415" s="307"/>
      <c r="G415" s="308"/>
      <c r="H415" s="66"/>
      <c r="I415" s="235"/>
      <c r="J415" s="235"/>
      <c r="K415" s="235"/>
      <c r="N415" s="235"/>
      <c r="P415" s="52"/>
    </row>
    <row r="416" spans="1:17" x14ac:dyDescent="0.3">
      <c r="A416" s="65"/>
      <c r="B416" s="73">
        <v>1</v>
      </c>
      <c r="C416" s="300" t="s">
        <v>45</v>
      </c>
      <c r="D416" s="301"/>
      <c r="E416" s="301"/>
      <c r="F416" s="301"/>
      <c r="G416" s="302"/>
      <c r="H416" s="66"/>
      <c r="I416" s="235"/>
      <c r="J416" s="235"/>
      <c r="K416" s="235"/>
      <c r="N416" s="235"/>
      <c r="P416" s="52"/>
    </row>
    <row r="417" spans="1:16" x14ac:dyDescent="0.3">
      <c r="A417" s="65"/>
      <c r="B417" s="73">
        <v>2</v>
      </c>
      <c r="C417" s="303" t="s">
        <v>343</v>
      </c>
      <c r="D417" s="301"/>
      <c r="E417" s="301"/>
      <c r="F417" s="301"/>
      <c r="G417" s="302"/>
      <c r="H417" s="66"/>
      <c r="I417" s="235"/>
      <c r="J417" s="235"/>
      <c r="K417" s="235"/>
      <c r="N417" s="235"/>
      <c r="P417" s="52"/>
    </row>
    <row r="418" spans="1:16" x14ac:dyDescent="0.3">
      <c r="A418" s="65"/>
      <c r="B418" s="73">
        <v>3</v>
      </c>
      <c r="C418" s="300" t="s">
        <v>46</v>
      </c>
      <c r="D418" s="301"/>
      <c r="E418" s="301"/>
      <c r="F418" s="301"/>
      <c r="G418" s="302"/>
      <c r="H418" s="66"/>
      <c r="I418" s="235"/>
      <c r="J418" s="235"/>
      <c r="K418" s="235"/>
      <c r="N418" s="235"/>
      <c r="P418" s="52"/>
    </row>
    <row r="419" spans="1:16" ht="15" thickBot="1" x14ac:dyDescent="0.35">
      <c r="A419" s="65"/>
      <c r="B419" s="74"/>
      <c r="C419" s="304"/>
      <c r="D419" s="304"/>
      <c r="E419" s="304"/>
      <c r="F419" s="304"/>
      <c r="G419" s="305"/>
      <c r="H419" s="66"/>
      <c r="I419" s="235"/>
      <c r="J419" s="235"/>
      <c r="K419" s="235"/>
      <c r="N419" s="235"/>
      <c r="P419" s="52"/>
    </row>
    <row r="420" spans="1:16" ht="20.100000000000001" customHeight="1" thickBot="1" x14ac:dyDescent="0.35">
      <c r="A420" s="65"/>
      <c r="B420" s="29" t="s">
        <v>35</v>
      </c>
      <c r="C420" s="306" t="s">
        <v>23</v>
      </c>
      <c r="D420" s="307"/>
      <c r="E420" s="307"/>
      <c r="F420" s="307"/>
      <c r="G420" s="308"/>
      <c r="H420" s="66"/>
      <c r="I420" s="235"/>
      <c r="J420" s="235"/>
      <c r="K420" s="235"/>
      <c r="N420" s="235"/>
      <c r="P420" s="52"/>
    </row>
    <row r="421" spans="1:16" x14ac:dyDescent="0.3">
      <c r="A421" s="65"/>
      <c r="B421" s="73">
        <v>1</v>
      </c>
      <c r="C421" s="300" t="s">
        <v>51</v>
      </c>
      <c r="D421" s="301"/>
      <c r="E421" s="301"/>
      <c r="F421" s="301"/>
      <c r="G421" s="302"/>
      <c r="H421" s="66"/>
      <c r="I421" s="235"/>
      <c r="J421" s="235"/>
      <c r="K421" s="235"/>
      <c r="N421" s="235"/>
      <c r="P421" s="52"/>
    </row>
    <row r="422" spans="1:16" x14ac:dyDescent="0.3">
      <c r="A422" s="65"/>
      <c r="B422" s="73">
        <v>2</v>
      </c>
      <c r="C422" s="300" t="s">
        <v>52</v>
      </c>
      <c r="D422" s="301"/>
      <c r="E422" s="301"/>
      <c r="F422" s="301"/>
      <c r="G422" s="302"/>
      <c r="H422" s="66"/>
      <c r="I422" s="235"/>
      <c r="J422" s="235"/>
      <c r="K422" s="235"/>
      <c r="N422" s="235"/>
      <c r="P422" s="52"/>
    </row>
    <row r="423" spans="1:16" x14ac:dyDescent="0.3">
      <c r="A423" s="65"/>
      <c r="B423" s="73">
        <v>3</v>
      </c>
      <c r="C423" s="297" t="s">
        <v>24</v>
      </c>
      <c r="D423" s="298"/>
      <c r="E423" s="298"/>
      <c r="F423" s="298"/>
      <c r="G423" s="299"/>
      <c r="H423" s="66"/>
      <c r="I423" s="235"/>
      <c r="J423" s="235"/>
      <c r="K423" s="235"/>
      <c r="N423" s="235"/>
      <c r="P423" s="52"/>
    </row>
    <row r="424" spans="1:16" ht="15" customHeight="1" x14ac:dyDescent="0.3">
      <c r="A424" s="65"/>
      <c r="B424" s="73">
        <v>4</v>
      </c>
      <c r="C424" s="297" t="s">
        <v>47</v>
      </c>
      <c r="D424" s="298"/>
      <c r="E424" s="298"/>
      <c r="F424" s="298"/>
      <c r="G424" s="299"/>
      <c r="H424" s="66"/>
      <c r="I424" s="235"/>
      <c r="J424" s="235"/>
      <c r="K424" s="235"/>
      <c r="N424" s="235"/>
      <c r="P424" s="52"/>
    </row>
    <row r="425" spans="1:16" ht="15" customHeight="1" x14ac:dyDescent="0.3">
      <c r="A425" s="65"/>
      <c r="B425" s="73">
        <v>5</v>
      </c>
      <c r="C425" s="297" t="s">
        <v>48</v>
      </c>
      <c r="D425" s="298"/>
      <c r="E425" s="298"/>
      <c r="F425" s="298"/>
      <c r="G425" s="299"/>
      <c r="H425" s="66"/>
      <c r="I425" s="235"/>
      <c r="J425" s="235"/>
      <c r="K425" s="235"/>
      <c r="N425" s="235"/>
      <c r="P425" s="52"/>
    </row>
    <row r="426" spans="1:16" ht="15" thickBot="1" x14ac:dyDescent="0.35">
      <c r="A426" s="65"/>
      <c r="B426" s="74"/>
      <c r="C426" s="314"/>
      <c r="D426" s="314"/>
      <c r="E426" s="314"/>
      <c r="F426" s="314"/>
      <c r="G426" s="315"/>
      <c r="H426" s="66"/>
      <c r="I426" s="235"/>
      <c r="J426" s="235"/>
      <c r="K426" s="235"/>
      <c r="N426" s="235"/>
      <c r="P426" s="52"/>
    </row>
    <row r="427" spans="1:16" ht="20.100000000000001" customHeight="1" thickBot="1" x14ac:dyDescent="0.35">
      <c r="A427" s="65"/>
      <c r="B427" s="29" t="s">
        <v>35</v>
      </c>
      <c r="C427" s="306" t="s">
        <v>49</v>
      </c>
      <c r="D427" s="307"/>
      <c r="E427" s="307"/>
      <c r="F427" s="307"/>
      <c r="G427" s="308"/>
      <c r="H427" s="66"/>
      <c r="I427" s="235"/>
      <c r="J427" s="235"/>
      <c r="K427" s="235"/>
      <c r="N427" s="235"/>
      <c r="P427" s="52"/>
    </row>
    <row r="428" spans="1:16" x14ac:dyDescent="0.3">
      <c r="A428" s="65"/>
      <c r="B428" s="31">
        <v>1</v>
      </c>
      <c r="C428" s="316" t="s">
        <v>219</v>
      </c>
      <c r="D428" s="317"/>
      <c r="E428" s="317"/>
      <c r="F428" s="317"/>
      <c r="G428" s="318"/>
      <c r="H428" s="66"/>
      <c r="I428" s="235"/>
      <c r="J428" s="235"/>
      <c r="K428" s="235"/>
      <c r="N428" s="235"/>
      <c r="P428" s="52"/>
    </row>
    <row r="429" spans="1:16" x14ac:dyDescent="0.3">
      <c r="A429" s="65"/>
      <c r="B429" s="31">
        <v>2</v>
      </c>
      <c r="C429" s="316" t="s">
        <v>220</v>
      </c>
      <c r="D429" s="317"/>
      <c r="E429" s="317"/>
      <c r="F429" s="317"/>
      <c r="G429" s="318"/>
      <c r="H429" s="66"/>
      <c r="I429" s="235"/>
      <c r="J429" s="235"/>
      <c r="K429" s="235"/>
      <c r="N429" s="235"/>
      <c r="P429" s="52"/>
    </row>
    <row r="430" spans="1:16" x14ac:dyDescent="0.3">
      <c r="A430" s="65"/>
      <c r="B430" s="31">
        <v>3</v>
      </c>
      <c r="C430" s="316" t="s">
        <v>241</v>
      </c>
      <c r="D430" s="317"/>
      <c r="E430" s="317"/>
      <c r="F430" s="317"/>
      <c r="G430" s="318"/>
      <c r="H430" s="66"/>
      <c r="I430" s="235"/>
      <c r="J430" s="235"/>
      <c r="K430" s="235"/>
      <c r="N430" s="235"/>
      <c r="P430" s="52"/>
    </row>
    <row r="431" spans="1:16" x14ac:dyDescent="0.3">
      <c r="A431" s="65"/>
      <c r="B431" s="31">
        <v>4</v>
      </c>
      <c r="C431" s="316" t="s">
        <v>258</v>
      </c>
      <c r="D431" s="317"/>
      <c r="E431" s="317"/>
      <c r="F431" s="317"/>
      <c r="G431" s="318"/>
      <c r="H431" s="66"/>
      <c r="I431" s="235"/>
      <c r="J431" s="235"/>
      <c r="K431" s="235"/>
      <c r="N431" s="235"/>
      <c r="P431" s="52"/>
    </row>
    <row r="432" spans="1:16" ht="15" thickBot="1" x14ac:dyDescent="0.35">
      <c r="A432" s="65"/>
      <c r="B432" s="32"/>
      <c r="C432" s="309"/>
      <c r="D432" s="310"/>
      <c r="E432" s="310"/>
      <c r="F432" s="310"/>
      <c r="G432" s="311"/>
      <c r="H432" s="66"/>
      <c r="I432" s="235"/>
      <c r="J432" s="235"/>
      <c r="K432" s="235"/>
      <c r="N432" s="235"/>
      <c r="P432" s="52"/>
    </row>
    <row r="433" spans="1:16" ht="15" thickBot="1" x14ac:dyDescent="0.35">
      <c r="A433" s="65"/>
      <c r="B433" s="66"/>
      <c r="C433" s="66"/>
      <c r="D433" s="66"/>
      <c r="E433" s="161"/>
      <c r="F433" s="66"/>
      <c r="G433" s="161"/>
      <c r="H433" s="66"/>
      <c r="I433" s="235"/>
      <c r="J433" s="235"/>
      <c r="K433" s="235"/>
      <c r="N433" s="235"/>
      <c r="P433" s="52"/>
    </row>
    <row r="434" spans="1:16" x14ac:dyDescent="0.3">
      <c r="A434" s="151"/>
      <c r="B434" s="152"/>
      <c r="C434" s="153"/>
      <c r="D434" s="154"/>
      <c r="E434" s="155"/>
      <c r="F434" s="152"/>
      <c r="G434" s="155"/>
      <c r="H434" s="152"/>
      <c r="I434" s="239"/>
      <c r="J434" s="239"/>
      <c r="K434" s="239"/>
      <c r="L434" s="274"/>
      <c r="M434" s="274"/>
      <c r="N434" s="239"/>
      <c r="O434" s="258"/>
      <c r="P434" s="40"/>
    </row>
    <row r="435" spans="1:16" ht="57.75" customHeight="1" x14ac:dyDescent="0.3">
      <c r="A435" s="61"/>
      <c r="B435" s="312" t="s">
        <v>97</v>
      </c>
      <c r="C435" s="313"/>
      <c r="D435" s="313"/>
      <c r="E435" s="313"/>
      <c r="F435" s="313"/>
      <c r="G435" s="313"/>
      <c r="H435" s="313"/>
      <c r="I435" s="313"/>
      <c r="J435" s="313"/>
      <c r="K435" s="313"/>
      <c r="L435" s="313"/>
      <c r="M435" s="313"/>
      <c r="N435" s="313"/>
      <c r="O435" s="313"/>
      <c r="P435" s="52"/>
    </row>
    <row r="436" spans="1:16" ht="15" thickBot="1" x14ac:dyDescent="0.35">
      <c r="A436" s="156"/>
      <c r="B436" s="157"/>
      <c r="C436" s="158"/>
      <c r="D436" s="159"/>
      <c r="E436" s="160"/>
      <c r="F436" s="157"/>
      <c r="G436" s="160"/>
      <c r="H436" s="157"/>
      <c r="I436" s="240"/>
      <c r="J436" s="240"/>
      <c r="K436" s="240"/>
      <c r="L436" s="275"/>
      <c r="M436" s="275"/>
      <c r="N436" s="240"/>
      <c r="O436" s="259"/>
      <c r="P436" s="69"/>
    </row>
  </sheetData>
  <mergeCells count="93">
    <mergeCell ref="A330:D330"/>
    <mergeCell ref="G346:H346"/>
    <mergeCell ref="J346:K346"/>
    <mergeCell ref="A348:H348"/>
    <mergeCell ref="A349:D349"/>
    <mergeCell ref="A352:D352"/>
    <mergeCell ref="G366:H366"/>
    <mergeCell ref="J366:K366"/>
    <mergeCell ref="A368:H368"/>
    <mergeCell ref="A369:D369"/>
    <mergeCell ref="J404:O404"/>
    <mergeCell ref="I407:O407"/>
    <mergeCell ref="C415:G415"/>
    <mergeCell ref="B404:G404"/>
    <mergeCell ref="C405:G405"/>
    <mergeCell ref="C406:G406"/>
    <mergeCell ref="C407:G407"/>
    <mergeCell ref="C408:G408"/>
    <mergeCell ref="C409:G409"/>
    <mergeCell ref="C410:G410"/>
    <mergeCell ref="C411:G411"/>
    <mergeCell ref="C412:G412"/>
    <mergeCell ref="C413:G413"/>
    <mergeCell ref="C414:G414"/>
    <mergeCell ref="A400:M400"/>
    <mergeCell ref="N400:O400"/>
    <mergeCell ref="A401:M401"/>
    <mergeCell ref="N401:O401"/>
    <mergeCell ref="G397:H397"/>
    <mergeCell ref="J397:K397"/>
    <mergeCell ref="A399:M399"/>
    <mergeCell ref="N399:O399"/>
    <mergeCell ref="C432:G432"/>
    <mergeCell ref="B435:O435"/>
    <mergeCell ref="C426:G426"/>
    <mergeCell ref="C427:G427"/>
    <mergeCell ref="C428:G428"/>
    <mergeCell ref="C429:G429"/>
    <mergeCell ref="C431:G431"/>
    <mergeCell ref="C430:G430"/>
    <mergeCell ref="C425:G425"/>
    <mergeCell ref="C416:G416"/>
    <mergeCell ref="C417:G417"/>
    <mergeCell ref="C418:G418"/>
    <mergeCell ref="C419:G419"/>
    <mergeCell ref="C420:G420"/>
    <mergeCell ref="C421:G421"/>
    <mergeCell ref="C422:G422"/>
    <mergeCell ref="C423:G423"/>
    <mergeCell ref="C424:G424"/>
    <mergeCell ref="A286:H286"/>
    <mergeCell ref="A287:D287"/>
    <mergeCell ref="A230:D230"/>
    <mergeCell ref="D235:I235"/>
    <mergeCell ref="G237:H237"/>
    <mergeCell ref="A239:H239"/>
    <mergeCell ref="A163:H163"/>
    <mergeCell ref="A164:D164"/>
    <mergeCell ref="G161:H161"/>
    <mergeCell ref="A118:D118"/>
    <mergeCell ref="A125:D125"/>
    <mergeCell ref="A139:D139"/>
    <mergeCell ref="J237:K237"/>
    <mergeCell ref="G205:H205"/>
    <mergeCell ref="J205:K205"/>
    <mergeCell ref="A207:H207"/>
    <mergeCell ref="A208:D208"/>
    <mergeCell ref="A1:K1"/>
    <mergeCell ref="L1:M1"/>
    <mergeCell ref="N1:O1"/>
    <mergeCell ref="K2:O2"/>
    <mergeCell ref="A4:H4"/>
    <mergeCell ref="A5:D5"/>
    <mergeCell ref="A28:D28"/>
    <mergeCell ref="A34:D34"/>
    <mergeCell ref="A52:D52"/>
    <mergeCell ref="A60:D60"/>
    <mergeCell ref="J102:K102"/>
    <mergeCell ref="A104:H104"/>
    <mergeCell ref="D282:I282"/>
    <mergeCell ref="D364:I364"/>
    <mergeCell ref="A71:D71"/>
    <mergeCell ref="A76:D76"/>
    <mergeCell ref="A105:D105"/>
    <mergeCell ref="A80:D80"/>
    <mergeCell ref="A89:D89"/>
    <mergeCell ref="D100:I100"/>
    <mergeCell ref="G102:H102"/>
    <mergeCell ref="J161:K161"/>
    <mergeCell ref="A146:D146"/>
    <mergeCell ref="A150:D150"/>
    <mergeCell ref="G284:H284"/>
    <mergeCell ref="J284:K284"/>
  </mergeCells>
  <phoneticPr fontId="16" type="noConversion"/>
  <printOptions horizontalCentered="1"/>
  <pageMargins left="0.23622047244094491" right="0.23622047244094491" top="0.74803149606299213" bottom="0.74803149606299213" header="0.31496062992125984" footer="0.31496062992125984"/>
  <pageSetup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76870F8F-BDE7-4878-B9C4-6761B29BD276}">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Bid Recap &amp; Summary</vt:lpstr>
      <vt:lpstr>Estimate</vt:lpstr>
      <vt:lpstr>'Bid Recap &amp; Summary'!Print_Area</vt:lpstr>
      <vt:lpstr>Estimate!Print_Area</vt:lpstr>
      <vt:lpstr>Estimate!Print_Titles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2024-10-04T19:14:53Z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{76870F8F-BDE7-4878-B9C4-6761B29BD276}</vt:lpwstr>
  </property>
</Properties>
</file>